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Вед.стр.2015 Пр.11 " sheetId="1" r:id="rId1"/>
    <sheet name="ЦС.2015 Пр.9" sheetId="2" r:id="rId2"/>
  </sheets>
  <definedNames>
    <definedName name="_xlnm._FilterDatabase" localSheetId="0" hidden="1">'Вед.стр.2015 Пр.11 '!$A$17:$I$493</definedName>
    <definedName name="_xlnm._FilterDatabase" localSheetId="1" hidden="1">'ЦС.2015 Пр.9'!$A$20:$AA$487</definedName>
    <definedName name="_xlnm.Print_Area" localSheetId="0">'Вед.стр.2015 Пр.11 '!$A$1:$I$494</definedName>
    <definedName name="_xlnm.Print_Area" localSheetId="1">'ЦС.2015 Пр.9'!$A$1:$AD$411</definedName>
  </definedNames>
  <calcPr fullCalcOnLoad="1"/>
</workbook>
</file>

<file path=xl/comments1.xml><?xml version="1.0" encoding="utf-8"?>
<comments xmlns="http://schemas.openxmlformats.org/spreadsheetml/2006/main">
  <authors>
    <author>Е.В. Марченко</author>
  </authors>
  <commentList>
    <comment ref="A1" authorId="0">
      <text>
        <r>
          <rPr>
            <b/>
            <sz val="8"/>
            <rFont val="Tahoma"/>
            <family val="0"/>
          </rPr>
          <t>Е.В. Марченко: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<sst xmlns="http://schemas.openxmlformats.org/spreadsheetml/2006/main" count="5526" uniqueCount="369">
  <si>
    <t>Средства массовой информации</t>
  </si>
  <si>
    <t>Другие вопросы в области культуры, кинематографии</t>
  </si>
  <si>
    <t>Дотации на выравнивание бюджетной обеспеченности субъектов Российской Федерации и муниципальных образований</t>
  </si>
  <si>
    <t>13</t>
  </si>
  <si>
    <t>УТОЧНЕНИЕ</t>
  </si>
  <si>
    <t>11</t>
  </si>
  <si>
    <t xml:space="preserve">Наименование </t>
  </si>
  <si>
    <t>Раздел</t>
  </si>
  <si>
    <t>ПР</t>
  </si>
  <si>
    <t>ВР</t>
  </si>
  <si>
    <t>Расходы тыс.руб.</t>
  </si>
  <si>
    <t>Всего</t>
  </si>
  <si>
    <t>На расходные обязательства района</t>
  </si>
  <si>
    <t>На расходные обязательства, исполняемые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</si>
  <si>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</si>
  <si>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</si>
  <si>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</si>
  <si>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</si>
  <si>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</si>
  <si>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</si>
  <si>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</si>
  <si>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</si>
  <si>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</si>
  <si>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</si>
  <si>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</si>
  <si>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</si>
  <si>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</si>
  <si>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</si>
  <si>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</si>
  <si>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</si>
  <si>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</si>
  <si>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Социальная политика</t>
  </si>
  <si>
    <t>Пенсионное обеспечение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</si>
  <si>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</si>
  <si>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</si>
  <si>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</t>
  </si>
  <si>
    <t>02</t>
  </si>
  <si>
    <t>000</t>
  </si>
  <si>
    <t>03</t>
  </si>
  <si>
    <t>0000000</t>
  </si>
  <si>
    <t>04</t>
  </si>
  <si>
    <t>06</t>
  </si>
  <si>
    <t>001</t>
  </si>
  <si>
    <t>00</t>
  </si>
  <si>
    <t>05</t>
  </si>
  <si>
    <t>07</t>
  </si>
  <si>
    <t>09</t>
  </si>
  <si>
    <t>08</t>
  </si>
  <si>
    <t>14</t>
  </si>
  <si>
    <t>Периодическая печать и издательства</t>
  </si>
  <si>
    <t>12</t>
  </si>
  <si>
    <t>Целевая статья</t>
  </si>
  <si>
    <t>исполнено за 1 квартал 2009года</t>
  </si>
  <si>
    <t>% исполнения к уточненному бюджету</t>
  </si>
  <si>
    <t>% исполнения к 2009году</t>
  </si>
  <si>
    <t>исполнено за 9 месяцев 2010 года</t>
  </si>
  <si>
    <t>ожидаемое исполнение 2010 год</t>
  </si>
  <si>
    <t>план</t>
  </si>
  <si>
    <t>РАСПРЕДЕЛЕНИЕ</t>
  </si>
  <si>
    <t>Профессиональная подготовка, переподготовка и повышение квалифиеации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</si>
  <si>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</si>
  <si>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</si>
  <si>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</si>
  <si>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(исполнительно-распорядительного органа муниципального образования)</t>
  </si>
  <si>
    <t xml:space="preserve">КУЛЬТУРА , КИНЕМАТОГРАФИЯ </t>
  </si>
  <si>
    <t xml:space="preserve"> расходные обязательства района (ожидаемое исполнение 2011год )</t>
  </si>
  <si>
    <t>Процент роста(снижения)</t>
  </si>
  <si>
    <t>Проведение  физкультурно-оздоровительных и спортивных мероприятий муниципального образования</t>
  </si>
  <si>
    <t>100</t>
  </si>
  <si>
    <t>121</t>
  </si>
  <si>
    <t>122</t>
  </si>
  <si>
    <t>200</t>
  </si>
  <si>
    <t>244</t>
  </si>
  <si>
    <t>852</t>
  </si>
  <si>
    <t>Резервные средства</t>
  </si>
  <si>
    <t>870</t>
  </si>
  <si>
    <t>530</t>
  </si>
  <si>
    <t xml:space="preserve">Субвенции
</t>
  </si>
  <si>
    <t>810</t>
  </si>
  <si>
    <t>540</t>
  </si>
  <si>
    <t>Дума Дальнереченского муниципального района</t>
  </si>
  <si>
    <t>Ведомство</t>
  </si>
  <si>
    <t>002</t>
  </si>
  <si>
    <t>003</t>
  </si>
  <si>
    <t>Администрация Дальнереченского муниципального района Приморского края</t>
  </si>
  <si>
    <t>Управление финансов администрации Дальнереченского муниципального района Приморского края</t>
  </si>
  <si>
    <t>Муниципальное казенное учреждение «Управление народного образования» Дальнереченского муниципального района Приморского края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</si>
  <si>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</si>
  <si>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</si>
  <si>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</si>
  <si>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9991003</t>
  </si>
  <si>
    <t>9998001</t>
  </si>
  <si>
    <t>9995118</t>
  </si>
  <si>
    <t>9991002</t>
  </si>
  <si>
    <t>9997013</t>
  </si>
  <si>
    <t xml:space="preserve">Резервный фонд администрации Дальнереченского муниципального района на ликвидацию последствий чрезвычайных ситуаций и стихийных бедствий
</t>
  </si>
  <si>
    <t>9991711</t>
  </si>
  <si>
    <t xml:space="preserve">Резервный фонд администрации Дальнереченского муниципального района  на непредвиденные расходы
</t>
  </si>
  <si>
    <t>9991721</t>
  </si>
  <si>
    <t>Обеспечение деятельности комиссий по делам несовершеннолетних и защите их прав</t>
  </si>
  <si>
    <t>Создание административных комиссий</t>
  </si>
  <si>
    <t>9999301</t>
  </si>
  <si>
    <t>9999303</t>
  </si>
  <si>
    <t>Государственноее управление охраной труда</t>
  </si>
  <si>
    <t>9999310</t>
  </si>
  <si>
    <t>Расходы на обеспечение деятельности (оказание услуг, выполнение работ) муниципальных  учреждений в области дошкольного воспитания детей</t>
  </si>
  <si>
    <t>9997020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</si>
  <si>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</si>
  <si>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9999307</t>
  </si>
  <si>
    <t>Муниципальная программа "Развитие системы образования Дальнереченского муниципального района на 2014-2016 годы"</t>
  </si>
  <si>
    <t>0100000</t>
  </si>
  <si>
    <t>Расходы на обеспечение деятельности (оказание услуг, выполнение работ) муниципальных  учреждений ( школ)</t>
  </si>
  <si>
    <t>9997021</t>
  </si>
  <si>
    <t>Расходы на обеспечение деятельности (оказание услуг, выполнение работ) муниципальных  учреждений в области дополнительного образования</t>
  </si>
  <si>
    <t>9997023</t>
  </si>
  <si>
    <t>Расходы на исполнение госполномочий по реализации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</si>
  <si>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9999306</t>
  </si>
  <si>
    <t>01П0000</t>
  </si>
  <si>
    <t>Подпрограмма "Организация питания учащихся начальных классов муниципальных общеобразовательных учреждений Дальнереченского муниципального района"</t>
  </si>
  <si>
    <t>Подпрограмма "Информатизация системы образования в Дальнереченском муниципальном районе"</t>
  </si>
  <si>
    <t>0140000</t>
  </si>
  <si>
    <t>Подпрограмма "Модернизация системы образования Дальнереченского муниципального района"</t>
  </si>
  <si>
    <t>Подпрограмма "Укрепление материально-технической базы образовательных учреждений Дальнереченского муниципального района</t>
  </si>
  <si>
    <t>0110000</t>
  </si>
  <si>
    <t>0112312</t>
  </si>
  <si>
    <t xml:space="preserve"> Расходы на обеспечение деятельности (оказание услуг, выполнение работ) муниципальных  учреждений ( школ)</t>
  </si>
  <si>
    <t>0112311</t>
  </si>
  <si>
    <t xml:space="preserve"> Мероприятия по профессиональной переподготовке и повышению квалификации </t>
  </si>
  <si>
    <t>Подпрограмма "Одаренные дети Дальнереченского муниципального района"</t>
  </si>
  <si>
    <t>0180000</t>
  </si>
  <si>
    <t>0182314</t>
  </si>
  <si>
    <t>Расходы на обеспечение деятельности (оказание услуг, выполнение работ) муниципальных  учреждений ( муниципальный архив)</t>
  </si>
  <si>
    <t>9997011</t>
  </si>
  <si>
    <t>Подпрограмма "Пожарная безопасность образовательных учреждений Дальнереченского муниципального района"</t>
  </si>
  <si>
    <t>0160000</t>
  </si>
  <si>
    <t>Организация воспитательной работы, содержательного досуга и отдыха детей, подростков и молодежи</t>
  </si>
  <si>
    <t>Подпрограмма "Энергосбережение и повышение энергетической эффективности в образовательных учреждениях Дальнереченского муниципального района"</t>
  </si>
  <si>
    <t>0147021</t>
  </si>
  <si>
    <t>0167021</t>
  </si>
  <si>
    <t>0170000</t>
  </si>
  <si>
    <t>0177021</t>
  </si>
  <si>
    <t xml:space="preserve"> Расходы на обеспечение бесплатным питанием учащихся 1-4 классов муниципальных общеобразовательных учреждений за счет средств районного бюджета)</t>
  </si>
  <si>
    <t>01П2305</t>
  </si>
  <si>
    <t>01П9305</t>
  </si>
  <si>
    <t>Обеспечение обучающихся в младших классах (1-4 включительно) бесплатным питанием (за счет краевого бюджета)</t>
  </si>
  <si>
    <t>Транспорт</t>
  </si>
  <si>
    <t xml:space="preserve"> Муниципальная программа "Обеспечение доступности транспортных услуг населению Дальнереченского муниципального района " на 2013-2015 годы;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</si>
  <si>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</si>
  <si>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субъектам малого и среднего предпринимательства на оплату расходов , связанных с началом предпринимательской деятельности</t>
  </si>
  <si>
    <t xml:space="preserve"> Муниципальная программа "Поддержка развития малого и среднего предпринимательства  на 2013-2015 годы";</t>
  </si>
  <si>
    <t>19 9 0000</t>
  </si>
  <si>
    <t xml:space="preserve"> Муниципальная программа  "Молодежь и спорт Дальнереченского муниципального района на 2013-2015 годы"</t>
  </si>
  <si>
    <t>269 2314</t>
  </si>
  <si>
    <t>26 9 0000</t>
  </si>
  <si>
    <t xml:space="preserve">Расходы на обеспечение деятельности (оказание услуг, выполнение работ) муниципальных  учреждений в области культуры </t>
  </si>
  <si>
    <t>9997008</t>
  </si>
  <si>
    <t>9999309</t>
  </si>
  <si>
    <t>99 9 2401</t>
  </si>
  <si>
    <t xml:space="preserve"> Пенсии за выслугу лет муниципальным служащим</t>
  </si>
  <si>
    <t>Выравнивание бюджетной обеспеченности поселений из районного фонда финансовой поддержки</t>
  </si>
  <si>
    <t>9996101</t>
  </si>
  <si>
    <t>9999311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</si>
  <si>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</si>
  <si>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 xml:space="preserve">Расходы на обеспечение деятельности (оказание услуг, выполнение работ) муниципальных  учреждений обеспечивающих обслуживание органов местного самоуправление  и их структурных подразделений, муниципальных учреждений </t>
  </si>
  <si>
    <t>Расходы предусмотренные в районном бюджете вне рамок муниципальных программ</t>
  </si>
  <si>
    <t>Муниципальная  программа "Сохранение и развитие культуры Дальнереченского муниципального района" на 2014-2016 годы</t>
  </si>
  <si>
    <t xml:space="preserve"> Проведение мероприятий для жителей района в рамках общегосударственных и общерайонных праздников</t>
  </si>
  <si>
    <t>1890000</t>
  </si>
  <si>
    <t>1892402</t>
  </si>
  <si>
    <t>269 2315</t>
  </si>
  <si>
    <t>Муниципальная  программа «Комплексные меры противодействия злоупотреблению наркотическими средствами и их не законному обороту на территории Дальнереченского муниципального района на 2011-2015 годы»,</t>
  </si>
  <si>
    <t>Мероприятия по противодействию распространения наркотиков;</t>
  </si>
  <si>
    <t>0990000</t>
  </si>
  <si>
    <t>0992313</t>
  </si>
  <si>
    <t>0992314</t>
  </si>
  <si>
    <t>0992316</t>
  </si>
  <si>
    <t>Муниципальная программа  «Развитие муниципальной службы в Дальнереченском муниципальном районе на 2014-2017годы»"</t>
  </si>
  <si>
    <t>9999308</t>
  </si>
  <si>
    <t xml:space="preserve">Муниципальная программа «Профилактика безнадзорности, беспризорности и правонарушений несовершеннолетних на территории Дальнереченского муниципального района
 на 2013-2015г.г.»  
</t>
  </si>
  <si>
    <t>0290000</t>
  </si>
  <si>
    <t>0292314</t>
  </si>
  <si>
    <t>0292316</t>
  </si>
  <si>
    <t xml:space="preserve">Оказание помощи детям, находящимся в трудной жизненной ситуации </t>
  </si>
  <si>
    <t xml:space="preserve">Муниципальная программа «Развитие систем  коммунальной инфраструктуры и водохозяйственного комплекса в  Дальнереченском муниципальном районе, на
2014-2016 годы.»  </t>
  </si>
  <si>
    <t>0800000</t>
  </si>
  <si>
    <t xml:space="preserve">Выполнение других обязательств муниципального образования </t>
  </si>
  <si>
    <t>9991311</t>
  </si>
  <si>
    <t>Осуществление отдельных государственных полномочий по расчету и предоставлению  дотаций на выравнивание бюджетной обеспеченности бюджетам поселений</t>
  </si>
  <si>
    <t>Возмещение затрат или недополученных доходов от предоставления транспортных услуг населению в границах Дальнереченского муниципального района</t>
  </si>
  <si>
    <t>2596342</t>
  </si>
  <si>
    <t>2590000</t>
  </si>
  <si>
    <t>1996346</t>
  </si>
  <si>
    <t>Муниципальная программа «Профилактика терроризма и противодействие экстремизму на территории Дальнереченского муниципального района на 2013-2015 годы»</t>
  </si>
  <si>
    <t>Мероприятия по профилактике экстремизма и терроризма</t>
  </si>
  <si>
    <t>0390000</t>
  </si>
  <si>
    <t>0392317</t>
  </si>
  <si>
    <t>Обслуживание государственного внутреннего и муниципального долга</t>
  </si>
  <si>
    <t>Процентные платежи по муниципальному  долгу Дальнереченского муниципального района</t>
  </si>
  <si>
    <t>730</t>
  </si>
  <si>
    <t>Обслуживание муниципального долга</t>
  </si>
  <si>
    <t>Муниципальная программа «Социальная поддержка инвалидов в Дальнереченском муниципальном районе»</t>
  </si>
  <si>
    <t>0490000</t>
  </si>
  <si>
    <t xml:space="preserve">Организация воспитательной работы, содержательного досуга и отдыха детей, подростков и молодежи </t>
  </si>
  <si>
    <t>0492314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</si>
  <si>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</si>
  <si>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9995931</t>
  </si>
  <si>
    <t xml:space="preserve">Мероприятия по профессиональной переподготовке и повышению квалификации </t>
  </si>
  <si>
    <t>01Ц0000</t>
  </si>
  <si>
    <t>01Ц7021</t>
  </si>
  <si>
    <t>01Ц2313</t>
  </si>
  <si>
    <t>Расходы</t>
  </si>
  <si>
    <t>9992200</t>
  </si>
  <si>
    <t xml:space="preserve">Расходы на обеспечение деятельности (оказание услуг, выполнение работ) муниципальных  учреждений обеспечивающих обслуживание органов местного самоуправления  и их структурных подразделений, муниципальных учреждений </t>
  </si>
  <si>
    <t>ЖИЛИЩНО-КОММУНАЛЬНОЕ ХОЗЯЙСТВО</t>
  </si>
  <si>
    <t xml:space="preserve">Подпрограмма "Комплексное развитие систем  коммунальной инфраструктуры  Дальнереченского муниципальном районе, на 2014-2016 годы»  </t>
  </si>
  <si>
    <t>0810000</t>
  </si>
  <si>
    <t xml:space="preserve"> Оценка недвижимости, признание прав и регулирование отношений по  муниципальной собственности</t>
  </si>
  <si>
    <t>0812200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</si>
  <si>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</si>
  <si>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</si>
  <si>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</si>
  <si>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0292310</t>
  </si>
  <si>
    <t>1090000</t>
  </si>
  <si>
    <t>Информационное освещение деятельности органов местного самоуправления  в средствах массовой информации</t>
  </si>
  <si>
    <t>1092319</t>
  </si>
  <si>
    <t>0177020</t>
  </si>
  <si>
    <t>Расходы по оплате договоров на выполнение работ, оказание услуг, связанных с капитальным ремонтом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</si>
  <si>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0177023</t>
  </si>
  <si>
    <t>Массовый спорт</t>
  </si>
  <si>
    <t>бюджетных ассигнований из районного бюджета на  2015  год  в ведомственной структуре расходов районного бюджета</t>
  </si>
  <si>
    <t xml:space="preserve">бюджетных ассигнований из районного бюджета на 2015 год по разделам, подразделам, целевым статьям и видам расходов в соответствии с классификацией расходов бюджетов 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</si>
  <si>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</si>
  <si>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нужд"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</si>
  <si>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</si>
  <si>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</si>
  <si>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</si>
  <si>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</si>
  <si>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</si>
  <si>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</si>
  <si>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</si>
  <si>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850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</si>
  <si>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</si>
  <si>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</si>
  <si>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</si>
  <si>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</si>
  <si>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 xml:space="preserve">Субсидии бюджетным учреждениям
</t>
  </si>
  <si>
    <t>Расходы на выплаты персоналу казенных учреждений</t>
  </si>
  <si>
    <t>110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</si>
  <si>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</si>
  <si>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</si>
  <si>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</si>
  <si>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</si>
  <si>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</si>
  <si>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</si>
  <si>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700</t>
  </si>
  <si>
    <t xml:space="preserve">Уплата налогов, сборов и иных платежей"
</t>
  </si>
  <si>
    <t xml:space="preserve">Предоставление субсидий бюджетным, автономным учреждениям и иным некоммерческим организациям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</si>
  <si>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</si>
  <si>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казенных учреждений
</t>
  </si>
  <si>
    <t>Межбюджетные трансферты":</t>
  </si>
  <si>
    <t>Дотации"</t>
  </si>
  <si>
    <t>510</t>
  </si>
  <si>
    <t xml:space="preserve">Иные закупки товаров, работ и услуг для обеспечения государственных (муниципальных) нужд
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</si>
  <si>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</si>
  <si>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бюджетным учреждениям </t>
  </si>
  <si>
    <t>Обслуживание государственного (муниципального) долга</t>
  </si>
  <si>
    <t>ЖИЛИЩНОЕ  ХОЗЯЙСТВО</t>
  </si>
  <si>
    <t>0159999</t>
  </si>
  <si>
    <t>0814004</t>
  </si>
  <si>
    <t>0397021</t>
  </si>
  <si>
    <t xml:space="preserve">  Муниципальная программа "Социальная поддержка инвалидов в Дальнереченском муниципальном районе"</t>
  </si>
  <si>
    <t>0492319</t>
  </si>
  <si>
    <t xml:space="preserve">   Муниципальная программа  «Развитие муниципальной службы в Дальнереченском муниципальном районе на </t>
  </si>
  <si>
    <t>Водное хозяйство</t>
  </si>
  <si>
    <t>Муниципальная программа «Развитие систем  коммунальной инфраструктуры и водохозяйственного комплекса в  Дальнереченском муниципальном районе, на 2014-2016 годы"</t>
  </si>
  <si>
    <t xml:space="preserve"> Подпрограмма "Строительство противопаводковых сооружений и обеспечение безопасности гидротехнических сооружений на территории Дальнереченского муниципального района на 2014-2016 годы"</t>
  </si>
  <si>
    <t>Строительство дамбы обвалования в с. Сальское</t>
  </si>
  <si>
    <t>0820000</t>
  </si>
  <si>
    <t xml:space="preserve">0824001 </t>
  </si>
  <si>
    <t>Дорожное хозяйство (дорожные фонды)</t>
  </si>
  <si>
    <t>Дотации</t>
  </si>
  <si>
    <t>0992319</t>
  </si>
  <si>
    <t>Благоустройство</t>
  </si>
  <si>
    <t xml:space="preserve">  Капитальный ремонт муниципального жилищного фонда</t>
  </si>
  <si>
    <t>0812351</t>
  </si>
  <si>
    <t xml:space="preserve">Капитальные вложения в объекты государственной (муниципальной) собственности
</t>
  </si>
  <si>
    <t>400</t>
  </si>
  <si>
    <t xml:space="preserve">Бюджетные инвестиции
</t>
  </si>
  <si>
    <t>410</t>
  </si>
  <si>
    <t xml:space="preserve"> Организация и содержание мест захоронения</t>
  </si>
  <si>
    <t>0812604</t>
  </si>
  <si>
    <t xml:space="preserve"> Расходы дорожного фонда</t>
  </si>
  <si>
    <t>99Д0000</t>
  </si>
  <si>
    <t>Сельское хозяйство и рыболовство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</si>
  <si>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</si>
  <si>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</si>
  <si>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Подпрограмма "Привлечение молодых специалистов в сферу образования в Дальнереченском муниципальном районе"</t>
  </si>
  <si>
    <t>Обслуживание государственного и муниципального долга</t>
  </si>
  <si>
    <t xml:space="preserve">Межбюджетные трансферты общего характера бюджетам бюджетной системы Российской Федерации:
</t>
  </si>
  <si>
    <t>Расходы на реконструкцию, техническое перевооружение объектов капитального строительства муниципальной собственности (котельная с. Ракитное)</t>
  </si>
  <si>
    <t xml:space="preserve">              Капитальные вложения в объекты недвижимого имущества государственной (муниципальной) собственности</t>
  </si>
  <si>
    <t xml:space="preserve">                Бюджетные инвестиции</t>
  </si>
  <si>
    <t xml:space="preserve">          Оценка недвижимости, признание прав и регулирование отношений по муниципальной собственности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</si>
  <si>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</si>
  <si>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  Закупка товаров, работ и услуг для государственных (муниципальных) нужд</t>
  </si>
  <si>
    <t>Расходы на приобретение нежилого здания, оборудованного для целевого использования под спортивно-оздоровительный комплекс</t>
  </si>
  <si>
    <t>0114008</t>
  </si>
  <si>
    <t>прочие межбюджетные трансферты общего характера.</t>
  </si>
  <si>
    <t>Иные межбюджетные трансферты на поддержку мер по обеспечению сбалансированности бюджетов поселений, расположенных на территории Дальнереченского муниципального района</t>
  </si>
  <si>
    <t>9996211</t>
  </si>
  <si>
    <t xml:space="preserve">Иные межбюджетные трансферты"
</t>
  </si>
  <si>
    <t>Прочие межбюджетные трансферты общего характера.</t>
  </si>
  <si>
    <t>Иные межбюджетные трансферты</t>
  </si>
  <si>
    <t>Содержание дорог местного значения Дальнереченского муниципального района  за счет средств Дорожного фонда</t>
  </si>
  <si>
    <t>99Д2101</t>
  </si>
  <si>
    <t>Капитальный ремонт и ремонт  дорог местного значения Дальнереченского муниципального района  за счет средств Дорожного фонда</t>
  </si>
  <si>
    <t>99Д2102</t>
  </si>
  <si>
    <t xml:space="preserve"> к  решению Думы Дальнереченского муниципального района от 18.12.2014г №97 «О  бюджете Дальнереченского муниципального   района на 2015 год и плановый период 2016-2017 годов»"            </t>
  </si>
  <si>
    <t xml:space="preserve">Уплата налогов, сборов и иных платежей
</t>
  </si>
  <si>
    <t>Обеспечение проведения выборов и референдумов</t>
  </si>
  <si>
    <t>Проведение выборов представительного органа муниципального образования</t>
  </si>
  <si>
    <t>9991101</t>
  </si>
  <si>
    <t xml:space="preserve">          Расходы предусмотренные в районном бюджете вне рамок муниципальных программ</t>
  </si>
  <si>
    <t xml:space="preserve">            Мероприятия по землеустройству и землепользованию</t>
  </si>
  <si>
    <t>9992340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</si>
  <si>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</si>
  <si>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Расходы на приобретение муниципальными учреждениями имущества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</si>
  <si>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</si>
  <si>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</si>
  <si>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Социальное обеспечение и иные выплаты населению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</si>
  <si>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</si>
  <si>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</si>
  <si>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Расходы  на формирование, исполнение бюджета  Ракитненского поселения </t>
  </si>
  <si>
    <t>9991213</t>
  </si>
  <si>
    <t>Расходы  на формирование, исполнение бюджета Ореховского поселения</t>
  </si>
  <si>
    <t>9991214</t>
  </si>
  <si>
    <t xml:space="preserve">Расходы  на формирование, исполнение бюджета Рождественского поселения </t>
  </si>
  <si>
    <t>9991215</t>
  </si>
  <si>
    <t xml:space="preserve">Расходы  на формирование, исполнение бюджета  Сальского поселения </t>
  </si>
  <si>
    <t>9991216</t>
  </si>
  <si>
    <t>Расходы на исполнение внутреннего муниципального финансового контроля бюджета Ракитненского поселения</t>
  </si>
  <si>
    <t>9991243</t>
  </si>
  <si>
    <t>Расходы на исполнение внутреннего муниципального финансового контроля бюджета Ореховского поселения</t>
  </si>
  <si>
    <t>9991244</t>
  </si>
  <si>
    <t xml:space="preserve">Расходы на исполнение внутреннего муниципального финансового контроля бюджета  Рождественского поселения </t>
  </si>
  <si>
    <t>9991245</t>
  </si>
  <si>
    <t xml:space="preserve">Расходы на исполнение внутреннего муниципального финансового контроля бюджета  Сальского поселения  </t>
  </si>
  <si>
    <t>9991246</t>
  </si>
  <si>
    <t xml:space="preserve">Расходы  на формирование, исполнение бюджета Веденкинского поселения </t>
  </si>
  <si>
    <t>945</t>
  </si>
  <si>
    <t>9991211</t>
  </si>
  <si>
    <t>Расходы на исполнение внутреннего муниципального финансового контроля бюджета Веденкинского поселения</t>
  </si>
  <si>
    <t>9991241</t>
  </si>
  <si>
    <t xml:space="preserve">"Приложение №11 </t>
  </si>
  <si>
    <t>Приложение №4</t>
  </si>
  <si>
    <t xml:space="preserve">"Приложение №9 </t>
  </si>
  <si>
    <t xml:space="preserve"> к  решению Думы Дальнереченского муниципального района       от 18.12.2014г №97                                                                               «О  бюджете Дальнереченского муниципального   района на 2015 год и плановый период 2016-2017 годов» "           </t>
  </si>
  <si>
    <t>Приложение №3</t>
  </si>
  <si>
    <t xml:space="preserve"> к  решению Думы Дальнереченского муниципального района от 23.04.2015г №       </t>
  </si>
  <si>
    <t>0812340</t>
  </si>
  <si>
    <t xml:space="preserve"> Мероприятия по землеустройству и землепользованию</t>
  </si>
  <si>
    <t>0167020</t>
  </si>
  <si>
    <t xml:space="preserve"> Расходы на обеспечение деятельности (оказание услуг, выполнение работ) муниципальных  учреждений в области дошкольного воспитания детей</t>
  </si>
  <si>
    <t>Трудоустройство несовершеннолетних в летний период»</t>
  </si>
  <si>
    <t>0292309</t>
  </si>
  <si>
    <t xml:space="preserve"> Содержание объектов культурного наследия</t>
  </si>
  <si>
    <t>1892403</t>
  </si>
  <si>
    <t xml:space="preserve"> к  решению Думы Дальнереченского муниципального района от 23.04.2015г №      </t>
  </si>
  <si>
    <t>0117021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</si>
</sst>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р.&quot;_-;\-* #,##0.00\ &quot;р.&quot;_-;_-* &quot;-&quot;??\ &quot;р.&quot;_-;_-@_-"/>
    <numFmt numFmtId="177" formatCode="_-* #,##0\ &quot;р.&quot;_-;\-* #,##0\ &quot;р.&quot;_-;_-* &quot;-&quot;\ &quot;р.&quot;_-;_-@_-"/>
    <numFmt numFmtId="178" formatCode="_-* #,##0.00\ _р_._-;\-* #,##0.00\ _р_._-;_-* &quot;-&quot;??\ _р_._-;_-@_-"/>
    <numFmt numFmtId="179" formatCode="_-* #,##0\ _р_._-;\-* #,##0\ _р_._-;_-* &quot;-&quot;\ _р_._-;_-@_-"/>
  </numFmts>
  <fonts count="6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.5"/>
      <name val="Arial"/>
      <family val="2"/>
    </font>
    <font>
      <sz val="12"/>
      <name val="Arial Cyr"/>
      <family val="0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29" borderId="0">
      <alignment/>
      <protection/>
    </xf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4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10" fontId="0" fillId="0" borderId="10" xfId="0" applyNumberFormat="1" applyBorder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2" fontId="10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2" fontId="10" fillId="0" borderId="0" xfId="0" applyNumberFormat="1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" fillId="2" borderId="14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49" fontId="17" fillId="29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49" fontId="7" fillId="4" borderId="10" xfId="0" applyNumberFormat="1" applyFont="1" applyFill="1" applyBorder="1" applyAlignment="1">
      <alignment horizontal="center" wrapText="1"/>
    </xf>
    <xf numFmtId="2" fontId="7" fillId="4" borderId="10" xfId="0" applyNumberFormat="1" applyFont="1" applyFill="1" applyBorder="1" applyAlignment="1">
      <alignment horizontal="center" wrapText="1"/>
    </xf>
    <xf numFmtId="2" fontId="7" fillId="4" borderId="10" xfId="0" applyNumberFormat="1" applyFont="1" applyFill="1" applyBorder="1" applyAlignment="1" applyProtection="1">
      <alignment horizontal="center"/>
      <protection/>
    </xf>
    <xf numFmtId="0" fontId="21" fillId="35" borderId="10" xfId="0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shrinkToFit="1"/>
    </xf>
    <xf numFmtId="2" fontId="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shrinkToFit="1"/>
    </xf>
    <xf numFmtId="49" fontId="7" fillId="4" borderId="10" xfId="0" applyNumberFormat="1" applyFont="1" applyFill="1" applyBorder="1" applyAlignment="1">
      <alignment horizontal="center" shrinkToFit="1"/>
    </xf>
    <xf numFmtId="2" fontId="7" fillId="4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2" fontId="7" fillId="2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7" fillId="2" borderId="15" xfId="0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2" fontId="7" fillId="2" borderId="15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49" fontId="7" fillId="36" borderId="10" xfId="0" applyNumberFormat="1" applyFont="1" applyFill="1" applyBorder="1" applyAlignment="1">
      <alignment horizontal="center" wrapText="1"/>
    </xf>
    <xf numFmtId="2" fontId="7" fillId="36" borderId="10" xfId="0" applyNumberFormat="1" applyFont="1" applyFill="1" applyBorder="1" applyAlignment="1">
      <alignment horizontal="center" wrapText="1"/>
    </xf>
    <xf numFmtId="0" fontId="22" fillId="29" borderId="10" xfId="53" applyFont="1" applyFill="1" applyBorder="1" applyAlignment="1">
      <alignment horizontal="center" wrapText="1"/>
      <protection/>
    </xf>
    <xf numFmtId="0" fontId="7" fillId="35" borderId="10" xfId="0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shrinkToFit="1"/>
    </xf>
    <xf numFmtId="2" fontId="58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/>
    </xf>
    <xf numFmtId="0" fontId="17" fillId="29" borderId="10" xfId="53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shrinkToFit="1"/>
    </xf>
    <xf numFmtId="4" fontId="17" fillId="0" borderId="10" xfId="0" applyNumberFormat="1" applyFont="1" applyFill="1" applyBorder="1" applyAlignment="1">
      <alignment horizontal="center" vertical="top" shrinkToFit="1"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1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/>
    </xf>
    <xf numFmtId="10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shrinkToFit="1"/>
    </xf>
    <xf numFmtId="0" fontId="17" fillId="0" borderId="1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22" fillId="0" borderId="10" xfId="53" applyFont="1" applyFill="1" applyBorder="1" applyAlignment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8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shrinkToFit="1"/>
    </xf>
    <xf numFmtId="2" fontId="58" fillId="0" borderId="10" xfId="0" applyNumberFormat="1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17" fillId="0" borderId="10" xfId="53" applyFont="1" applyFill="1" applyBorder="1" applyAlignment="1">
      <alignment horizontal="center" vertical="top" wrapText="1"/>
      <protection/>
    </xf>
    <xf numFmtId="49" fontId="2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35"/>
  <sheetViews>
    <sheetView tabSelected="1" view="pageBreakPreview" zoomScaleSheetLayoutView="100" workbookViewId="0" topLeftCell="A1">
      <selection activeCell="A7" sqref="A7:I8"/>
    </sheetView>
  </sheetViews>
  <sheetFormatPr defaultColWidth="9.00390625" defaultRowHeight="12.75"/>
  <cols>
    <col min="1" max="1" width="36.00390625" style="0" customWidth="1"/>
    <col min="2" max="2" width="9.625" style="74" customWidth="1"/>
    <col min="3" max="3" width="7.25390625" style="74" customWidth="1"/>
    <col min="4" max="4" width="7.00390625" style="0" customWidth="1"/>
    <col min="5" max="5" width="10.625" style="0" customWidth="1"/>
    <col min="6" max="6" width="7.625" style="0" customWidth="1"/>
    <col min="7" max="7" width="13.25390625" style="0" customWidth="1"/>
    <col min="8" max="8" width="11.25390625" style="0" customWidth="1"/>
    <col min="9" max="9" width="14.875" style="0" customWidth="1"/>
    <col min="10" max="10" width="16.75390625" style="0" customWidth="1"/>
    <col min="11" max="18" width="9.125" style="0" customWidth="1"/>
  </cols>
  <sheetData>
    <row r="1" spans="4:9" ht="15.75">
      <c r="D1" s="4"/>
      <c r="E1" s="45"/>
      <c r="F1" s="45"/>
      <c r="G1" s="47"/>
      <c r="H1" s="174" t="s">
        <v>354</v>
      </c>
      <c r="I1" s="174"/>
    </row>
    <row r="2" spans="4:9" ht="30" customHeight="1">
      <c r="D2" s="4"/>
      <c r="E2" s="45"/>
      <c r="F2" s="45"/>
      <c r="G2" s="175" t="s">
        <v>358</v>
      </c>
      <c r="H2" s="176"/>
      <c r="I2" s="176"/>
    </row>
    <row r="3" spans="4:9" ht="15.75">
      <c r="D3" s="4"/>
      <c r="E3" s="45"/>
      <c r="F3" s="48"/>
      <c r="G3" s="174" t="s">
        <v>353</v>
      </c>
      <c r="H3" s="174"/>
      <c r="I3" s="174"/>
    </row>
    <row r="4" spans="4:9" ht="79.5" customHeight="1">
      <c r="D4" s="4"/>
      <c r="E4" s="63"/>
      <c r="F4" s="63"/>
      <c r="G4" s="175" t="s">
        <v>317</v>
      </c>
      <c r="H4" s="180"/>
      <c r="I4" s="180"/>
    </row>
    <row r="5" spans="5:8" ht="12.75">
      <c r="E5" s="4"/>
      <c r="F5" s="4"/>
      <c r="G5" s="3"/>
      <c r="H5" s="3"/>
    </row>
    <row r="6" spans="1:9" ht="18.75">
      <c r="A6" s="36"/>
      <c r="B6" s="75"/>
      <c r="C6" s="177" t="s">
        <v>58</v>
      </c>
      <c r="D6" s="177"/>
      <c r="E6" s="177"/>
      <c r="F6" s="38"/>
      <c r="G6" s="37"/>
      <c r="H6" s="37"/>
      <c r="I6" s="36"/>
    </row>
    <row r="7" spans="1:9" ht="33" customHeight="1">
      <c r="A7" s="178" t="s">
        <v>229</v>
      </c>
      <c r="B7" s="178"/>
      <c r="C7" s="179"/>
      <c r="D7" s="179"/>
      <c r="E7" s="179"/>
      <c r="F7" s="179"/>
      <c r="G7" s="179"/>
      <c r="H7" s="179"/>
      <c r="I7" s="179"/>
    </row>
    <row r="8" spans="1:9" ht="12.75">
      <c r="A8" s="179"/>
      <c r="B8" s="179"/>
      <c r="C8" s="179"/>
      <c r="D8" s="179"/>
      <c r="E8" s="179"/>
      <c r="F8" s="179"/>
      <c r="G8" s="179"/>
      <c r="H8" s="179"/>
      <c r="I8" s="179"/>
    </row>
    <row r="9" spans="1:9" ht="12.75" customHeight="1">
      <c r="A9" s="6"/>
      <c r="B9" s="7"/>
      <c r="C9" s="7"/>
      <c r="D9" s="6"/>
      <c r="E9" s="6"/>
      <c r="F9" s="6"/>
      <c r="G9" s="37"/>
      <c r="H9" s="37"/>
      <c r="I9" s="36"/>
    </row>
    <row r="10" spans="1:9" ht="12.75">
      <c r="A10" s="6"/>
      <c r="B10" s="7"/>
      <c r="C10" s="7"/>
      <c r="D10" s="6"/>
      <c r="E10" s="6"/>
      <c r="F10" s="6"/>
      <c r="G10" s="37"/>
      <c r="H10" s="37"/>
      <c r="I10" s="36"/>
    </row>
    <row r="11" spans="1:9" ht="23.25" customHeight="1">
      <c r="A11" s="181" t="s">
        <v>6</v>
      </c>
      <c r="B11" s="183" t="s">
        <v>81</v>
      </c>
      <c r="C11" s="183" t="s">
        <v>7</v>
      </c>
      <c r="D11" s="185" t="s">
        <v>8</v>
      </c>
      <c r="E11" s="185" t="s">
        <v>51</v>
      </c>
      <c r="F11" s="185" t="s">
        <v>9</v>
      </c>
      <c r="G11" s="183" t="s">
        <v>210</v>
      </c>
      <c r="H11" s="187"/>
      <c r="I11" s="187"/>
    </row>
    <row r="12" spans="1:9" ht="15" customHeight="1" hidden="1">
      <c r="A12" s="182"/>
      <c r="B12" s="184"/>
      <c r="C12" s="184"/>
      <c r="D12" s="186"/>
      <c r="E12" s="186"/>
      <c r="F12" s="186"/>
      <c r="G12" s="187"/>
      <c r="H12" s="187"/>
      <c r="I12" s="187"/>
    </row>
    <row r="13" spans="1:9" ht="12.75" hidden="1">
      <c r="A13" s="182"/>
      <c r="B13" s="184"/>
      <c r="C13" s="184"/>
      <c r="D13" s="186"/>
      <c r="E13" s="186"/>
      <c r="F13" s="186"/>
      <c r="G13" s="187"/>
      <c r="H13" s="187"/>
      <c r="I13" s="187"/>
    </row>
    <row r="14" spans="1:9" ht="12.75" hidden="1">
      <c r="A14" s="182"/>
      <c r="B14" s="184"/>
      <c r="C14" s="184"/>
      <c r="D14" s="186"/>
      <c r="E14" s="186"/>
      <c r="F14" s="186"/>
      <c r="G14" s="187"/>
      <c r="H14" s="187"/>
      <c r="I14" s="187"/>
    </row>
    <row r="15" spans="1:9" ht="12.75" hidden="1">
      <c r="A15" s="182"/>
      <c r="B15" s="184"/>
      <c r="C15" s="184"/>
      <c r="D15" s="186"/>
      <c r="E15" s="186"/>
      <c r="F15" s="186"/>
      <c r="G15" s="187"/>
      <c r="H15" s="187"/>
      <c r="I15" s="187"/>
    </row>
    <row r="16" spans="1:9" ht="99.75">
      <c r="A16" s="182"/>
      <c r="B16" s="184"/>
      <c r="C16" s="184"/>
      <c r="D16" s="186"/>
      <c r="E16" s="186"/>
      <c r="F16" s="186"/>
      <c r="G16" s="134" t="s">
        <v>11</v>
      </c>
      <c r="H16" s="134" t="s">
        <v>12</v>
      </c>
      <c r="I16" s="134" t="s">
        <v>13</v>
      </c>
    </row>
    <row r="17" spans="1:9" ht="15.75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46">
        <v>7</v>
      </c>
      <c r="H17" s="35">
        <v>8</v>
      </c>
      <c r="I17" s="35">
        <v>9</v>
      </c>
    </row>
    <row r="18" spans="1:64" ht="63">
      <c r="A18" s="79" t="s">
        <v>84</v>
      </c>
      <c r="B18" s="80" t="s">
        <v>42</v>
      </c>
      <c r="C18" s="80" t="s">
        <v>43</v>
      </c>
      <c r="D18" s="80" t="s">
        <v>43</v>
      </c>
      <c r="E18" s="80" t="s">
        <v>39</v>
      </c>
      <c r="F18" s="80" t="s">
        <v>37</v>
      </c>
      <c r="G18" s="82">
        <f>G19+G104+G110+G149+G175+G206+G230+G224+G238+G253</f>
        <v>46025.58000000001</v>
      </c>
      <c r="H18" s="82">
        <f>H19+H104+H110+H149+H175+H206+H230+H224+H238+H253</f>
        <v>41693.350000000006</v>
      </c>
      <c r="I18" s="82">
        <f>I19+I104+I110+I149+I175+I206+I230+I224+I238+I253</f>
        <v>4234.370000000001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.75">
      <c r="A19" s="72" t="s">
        <v>14</v>
      </c>
      <c r="B19" s="83" t="s">
        <v>42</v>
      </c>
      <c r="C19" s="83" t="s">
        <v>35</v>
      </c>
      <c r="D19" s="83" t="s">
        <v>43</v>
      </c>
      <c r="E19" s="83" t="s">
        <v>39</v>
      </c>
      <c r="F19" s="83" t="s">
        <v>37</v>
      </c>
      <c r="G19" s="85">
        <f>G20+G36+G44+G32</f>
        <v>22100.630000000005</v>
      </c>
      <c r="H19" s="85">
        <f>H20+H36+H44+H32</f>
        <v>18749.200000000004</v>
      </c>
      <c r="I19" s="85">
        <f>I20+I36+I44+I32</f>
        <v>3351.4300000000003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10.25">
      <c r="A20" s="86" t="s">
        <v>18</v>
      </c>
      <c r="B20" s="87" t="s">
        <v>42</v>
      </c>
      <c r="C20" s="87" t="s">
        <v>35</v>
      </c>
      <c r="D20" s="87" t="s">
        <v>40</v>
      </c>
      <c r="E20" s="87" t="s">
        <v>39</v>
      </c>
      <c r="F20" s="87" t="s">
        <v>37</v>
      </c>
      <c r="G20" s="88">
        <f>G21</f>
        <v>3820.74</v>
      </c>
      <c r="H20" s="88">
        <f>H21</f>
        <v>3820.74</v>
      </c>
      <c r="I20" s="88">
        <f>I21</f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47.25">
      <c r="A21" s="90" t="s">
        <v>164</v>
      </c>
      <c r="B21" s="70" t="s">
        <v>42</v>
      </c>
      <c r="C21" s="70" t="s">
        <v>35</v>
      </c>
      <c r="D21" s="70" t="s">
        <v>40</v>
      </c>
      <c r="E21" s="70" t="s">
        <v>87</v>
      </c>
      <c r="F21" s="91" t="s">
        <v>37</v>
      </c>
      <c r="G21" s="92">
        <f>G22+G25</f>
        <v>3820.74</v>
      </c>
      <c r="H21" s="92">
        <f>H22+H25</f>
        <v>3820.74</v>
      </c>
      <c r="I21" s="92">
        <f>I22+I25</f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63">
      <c r="A22" s="71" t="s">
        <v>63</v>
      </c>
      <c r="B22" s="70" t="s">
        <v>42</v>
      </c>
      <c r="C22" s="70" t="s">
        <v>35</v>
      </c>
      <c r="D22" s="70" t="s">
        <v>40</v>
      </c>
      <c r="E22" s="70" t="s">
        <v>93</v>
      </c>
      <c r="F22" s="70" t="s">
        <v>37</v>
      </c>
      <c r="G22" s="92">
        <f>G24</f>
        <v>743.85</v>
      </c>
      <c r="H22" s="92">
        <f>H24</f>
        <v>743.85</v>
      </c>
      <c r="I22" s="92">
        <f>I24</f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6">
      <c r="A23" s="71" t="s">
        <v>235</v>
      </c>
      <c r="B23" s="70" t="s">
        <v>42</v>
      </c>
      <c r="C23" s="70" t="s">
        <v>35</v>
      </c>
      <c r="D23" s="70" t="s">
        <v>40</v>
      </c>
      <c r="E23" s="70" t="s">
        <v>93</v>
      </c>
      <c r="F23" s="70" t="s">
        <v>68</v>
      </c>
      <c r="G23" s="92">
        <f>G24</f>
        <v>743.85</v>
      </c>
      <c r="H23" s="92">
        <f>H24</f>
        <v>743.85</v>
      </c>
      <c r="I23" s="92">
        <f>I24</f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47.25">
      <c r="A24" s="69" t="s">
        <v>233</v>
      </c>
      <c r="B24" s="70" t="s">
        <v>42</v>
      </c>
      <c r="C24" s="70" t="s">
        <v>35</v>
      </c>
      <c r="D24" s="70" t="s">
        <v>40</v>
      </c>
      <c r="E24" s="70" t="s">
        <v>93</v>
      </c>
      <c r="F24" s="69">
        <v>120</v>
      </c>
      <c r="G24" s="92">
        <f>H24+I24</f>
        <v>743.85</v>
      </c>
      <c r="H24" s="92">
        <f>680.82+63.03</f>
        <v>743.85</v>
      </c>
      <c r="I24" s="9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47.25">
      <c r="A25" s="71" t="s">
        <v>89</v>
      </c>
      <c r="B25" s="70" t="s">
        <v>42</v>
      </c>
      <c r="C25" s="70" t="s">
        <v>35</v>
      </c>
      <c r="D25" s="70" t="s">
        <v>40</v>
      </c>
      <c r="E25" s="70" t="s">
        <v>90</v>
      </c>
      <c r="F25" s="70" t="s">
        <v>37</v>
      </c>
      <c r="G25" s="93">
        <f>G26+G28+G30</f>
        <v>3076.89</v>
      </c>
      <c r="H25" s="93">
        <f>H26+H28+H30</f>
        <v>3076.89</v>
      </c>
      <c r="I25" s="93">
        <f>I26+I28+I30</f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6">
      <c r="A26" s="71" t="s">
        <v>235</v>
      </c>
      <c r="B26" s="70" t="s">
        <v>42</v>
      </c>
      <c r="C26" s="70" t="s">
        <v>35</v>
      </c>
      <c r="D26" s="70" t="s">
        <v>40</v>
      </c>
      <c r="E26" s="70" t="s">
        <v>90</v>
      </c>
      <c r="F26" s="70" t="s">
        <v>68</v>
      </c>
      <c r="G26" s="93">
        <f>G27</f>
        <v>2990.39</v>
      </c>
      <c r="H26" s="93">
        <f>H27</f>
        <v>2990.39</v>
      </c>
      <c r="I26" s="93">
        <f>I27</f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47.25">
      <c r="A27" s="69" t="s">
        <v>233</v>
      </c>
      <c r="B27" s="70" t="s">
        <v>42</v>
      </c>
      <c r="C27" s="70" t="s">
        <v>35</v>
      </c>
      <c r="D27" s="70" t="s">
        <v>40</v>
      </c>
      <c r="E27" s="70" t="s">
        <v>90</v>
      </c>
      <c r="F27" s="70" t="s">
        <v>234</v>
      </c>
      <c r="G27" s="92">
        <f>H27+I27</f>
        <v>2990.39</v>
      </c>
      <c r="H27" s="92">
        <f>3053.42-63.03</f>
        <v>2990.39</v>
      </c>
      <c r="I27" s="9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47.25">
      <c r="A28" s="69" t="s">
        <v>236</v>
      </c>
      <c r="B28" s="70" t="s">
        <v>42</v>
      </c>
      <c r="C28" s="70" t="s">
        <v>35</v>
      </c>
      <c r="D28" s="70" t="s">
        <v>40</v>
      </c>
      <c r="E28" s="70" t="s">
        <v>90</v>
      </c>
      <c r="F28" s="70" t="s">
        <v>71</v>
      </c>
      <c r="G28" s="92">
        <f>G29</f>
        <v>31.5</v>
      </c>
      <c r="H28" s="92">
        <f>H29</f>
        <v>31.5</v>
      </c>
      <c r="I28" s="9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78.75">
      <c r="A29" s="69" t="s">
        <v>262</v>
      </c>
      <c r="B29" s="70" t="s">
        <v>42</v>
      </c>
      <c r="C29" s="70" t="s">
        <v>35</v>
      </c>
      <c r="D29" s="70" t="s">
        <v>40</v>
      </c>
      <c r="E29" s="70" t="s">
        <v>90</v>
      </c>
      <c r="F29" s="70" t="s">
        <v>237</v>
      </c>
      <c r="G29" s="92">
        <f>H29+I29</f>
        <v>31.5</v>
      </c>
      <c r="H29" s="92">
        <v>31.5</v>
      </c>
      <c r="I29" s="9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.75">
      <c r="A30" s="69" t="s">
        <v>238</v>
      </c>
      <c r="B30" s="70" t="s">
        <v>42</v>
      </c>
      <c r="C30" s="70" t="s">
        <v>35</v>
      </c>
      <c r="D30" s="70" t="s">
        <v>40</v>
      </c>
      <c r="E30" s="70" t="s">
        <v>90</v>
      </c>
      <c r="F30" s="70" t="s">
        <v>241</v>
      </c>
      <c r="G30" s="92">
        <f>G31</f>
        <v>55</v>
      </c>
      <c r="H30" s="92">
        <f>H31</f>
        <v>55</v>
      </c>
      <c r="I30" s="92">
        <f>I31</f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31.5">
      <c r="A31" s="69" t="s">
        <v>239</v>
      </c>
      <c r="B31" s="70" t="s">
        <v>42</v>
      </c>
      <c r="C31" s="70" t="s">
        <v>35</v>
      </c>
      <c r="D31" s="70" t="s">
        <v>40</v>
      </c>
      <c r="E31" s="70" t="s">
        <v>90</v>
      </c>
      <c r="F31" s="70" t="s">
        <v>240</v>
      </c>
      <c r="G31" s="92">
        <f>H31</f>
        <v>55</v>
      </c>
      <c r="H31" s="92">
        <v>55</v>
      </c>
      <c r="I31" s="9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31.5">
      <c r="A32" s="69" t="s">
        <v>319</v>
      </c>
      <c r="B32" s="70" t="s">
        <v>42</v>
      </c>
      <c r="C32" s="70" t="s">
        <v>35</v>
      </c>
      <c r="D32" s="70" t="s">
        <v>45</v>
      </c>
      <c r="E32" s="70" t="s">
        <v>39</v>
      </c>
      <c r="F32" s="70" t="s">
        <v>37</v>
      </c>
      <c r="G32" s="92">
        <f>G33</f>
        <v>1186.33</v>
      </c>
      <c r="H32" s="92">
        <f aca="true" t="shared" si="0" ref="H32:I34">H33</f>
        <v>1186.33</v>
      </c>
      <c r="I32" s="92">
        <f t="shared" si="0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47.25">
      <c r="A33" s="69" t="s">
        <v>320</v>
      </c>
      <c r="B33" s="70" t="s">
        <v>42</v>
      </c>
      <c r="C33" s="70" t="s">
        <v>35</v>
      </c>
      <c r="D33" s="70" t="s">
        <v>45</v>
      </c>
      <c r="E33" s="70" t="s">
        <v>321</v>
      </c>
      <c r="F33" s="70" t="s">
        <v>37</v>
      </c>
      <c r="G33" s="92">
        <f>G34</f>
        <v>1186.33</v>
      </c>
      <c r="H33" s="92">
        <f t="shared" si="0"/>
        <v>1186.33</v>
      </c>
      <c r="I33" s="92">
        <f t="shared" si="0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47.25">
      <c r="A34" s="69" t="s">
        <v>236</v>
      </c>
      <c r="B34" s="70" t="s">
        <v>42</v>
      </c>
      <c r="C34" s="70" t="s">
        <v>35</v>
      </c>
      <c r="D34" s="70" t="s">
        <v>45</v>
      </c>
      <c r="E34" s="70" t="s">
        <v>321</v>
      </c>
      <c r="F34" s="70" t="s">
        <v>71</v>
      </c>
      <c r="G34" s="92">
        <f>G35</f>
        <v>1186.33</v>
      </c>
      <c r="H34" s="92">
        <f t="shared" si="0"/>
        <v>1186.33</v>
      </c>
      <c r="I34" s="92">
        <f t="shared" si="0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78.75">
      <c r="A35" s="69" t="s">
        <v>262</v>
      </c>
      <c r="B35" s="70" t="s">
        <v>42</v>
      </c>
      <c r="C35" s="70" t="s">
        <v>35</v>
      </c>
      <c r="D35" s="70" t="s">
        <v>45</v>
      </c>
      <c r="E35" s="70" t="s">
        <v>321</v>
      </c>
      <c r="F35" s="70" t="s">
        <v>237</v>
      </c>
      <c r="G35" s="92">
        <f>H35+I35</f>
        <v>1186.33</v>
      </c>
      <c r="H35" s="92">
        <v>1186.33</v>
      </c>
      <c r="I35" s="9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.75">
      <c r="A36" s="86" t="s">
        <v>20</v>
      </c>
      <c r="B36" s="87" t="s">
        <v>42</v>
      </c>
      <c r="C36" s="87" t="s">
        <v>35</v>
      </c>
      <c r="D36" s="87" t="s">
        <v>5</v>
      </c>
      <c r="E36" s="87" t="s">
        <v>39</v>
      </c>
      <c r="F36" s="87" t="s">
        <v>37</v>
      </c>
      <c r="G36" s="89">
        <f>G37</f>
        <v>200</v>
      </c>
      <c r="H36" s="89">
        <f>H37</f>
        <v>200</v>
      </c>
      <c r="I36" s="89">
        <f>I37</f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47.25">
      <c r="A37" s="90" t="s">
        <v>164</v>
      </c>
      <c r="B37" s="70" t="s">
        <v>42</v>
      </c>
      <c r="C37" s="70" t="s">
        <v>35</v>
      </c>
      <c r="D37" s="70" t="s">
        <v>5</v>
      </c>
      <c r="E37" s="70" t="s">
        <v>87</v>
      </c>
      <c r="F37" s="91" t="s">
        <v>37</v>
      </c>
      <c r="G37" s="92">
        <f>G38+G41</f>
        <v>200</v>
      </c>
      <c r="H37" s="92">
        <f>H38+H41</f>
        <v>200</v>
      </c>
      <c r="I37" s="92">
        <f>I38+I41</f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10.25">
      <c r="A38" s="71" t="s">
        <v>95</v>
      </c>
      <c r="B38" s="70" t="s">
        <v>42</v>
      </c>
      <c r="C38" s="70" t="s">
        <v>35</v>
      </c>
      <c r="D38" s="70" t="s">
        <v>5</v>
      </c>
      <c r="E38" s="70" t="s">
        <v>96</v>
      </c>
      <c r="F38" s="70" t="s">
        <v>37</v>
      </c>
      <c r="G38" s="93">
        <f>G40</f>
        <v>160</v>
      </c>
      <c r="H38" s="93">
        <f>H40</f>
        <v>160</v>
      </c>
      <c r="I38" s="93">
        <f>I40</f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.75">
      <c r="A39" s="69" t="s">
        <v>238</v>
      </c>
      <c r="B39" s="70" t="s">
        <v>42</v>
      </c>
      <c r="C39" s="70" t="s">
        <v>35</v>
      </c>
      <c r="D39" s="70" t="s">
        <v>5</v>
      </c>
      <c r="E39" s="70" t="s">
        <v>96</v>
      </c>
      <c r="F39" s="70" t="s">
        <v>241</v>
      </c>
      <c r="G39" s="93">
        <f>G40</f>
        <v>160</v>
      </c>
      <c r="H39" s="93">
        <f>H40</f>
        <v>160</v>
      </c>
      <c r="I39" s="9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.75">
      <c r="A40" s="71" t="s">
        <v>74</v>
      </c>
      <c r="B40" s="70" t="s">
        <v>42</v>
      </c>
      <c r="C40" s="70" t="s">
        <v>35</v>
      </c>
      <c r="D40" s="70" t="s">
        <v>5</v>
      </c>
      <c r="E40" s="70" t="s">
        <v>96</v>
      </c>
      <c r="F40" s="70" t="s">
        <v>75</v>
      </c>
      <c r="G40" s="93">
        <f>H40+I40</f>
        <v>160</v>
      </c>
      <c r="H40" s="93">
        <v>160</v>
      </c>
      <c r="I40" s="9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78.75">
      <c r="A41" s="71" t="s">
        <v>97</v>
      </c>
      <c r="B41" s="70" t="s">
        <v>42</v>
      </c>
      <c r="C41" s="70" t="s">
        <v>35</v>
      </c>
      <c r="D41" s="70" t="s">
        <v>5</v>
      </c>
      <c r="E41" s="70" t="s">
        <v>98</v>
      </c>
      <c r="F41" s="70" t="s">
        <v>37</v>
      </c>
      <c r="G41" s="93">
        <f>G43</f>
        <v>40</v>
      </c>
      <c r="H41" s="93">
        <f>H43</f>
        <v>40</v>
      </c>
      <c r="I41" s="93">
        <f>I43</f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.75">
      <c r="A42" s="69" t="s">
        <v>238</v>
      </c>
      <c r="B42" s="70" t="s">
        <v>42</v>
      </c>
      <c r="C42" s="70" t="s">
        <v>35</v>
      </c>
      <c r="D42" s="70" t="s">
        <v>5</v>
      </c>
      <c r="E42" s="70" t="s">
        <v>98</v>
      </c>
      <c r="F42" s="70" t="s">
        <v>241</v>
      </c>
      <c r="G42" s="93">
        <f>G43</f>
        <v>40</v>
      </c>
      <c r="H42" s="93">
        <f>H43</f>
        <v>40</v>
      </c>
      <c r="I42" s="93">
        <f>I43</f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.75">
      <c r="A43" s="71" t="s">
        <v>74</v>
      </c>
      <c r="B43" s="70" t="s">
        <v>42</v>
      </c>
      <c r="C43" s="70" t="s">
        <v>35</v>
      </c>
      <c r="D43" s="70" t="s">
        <v>5</v>
      </c>
      <c r="E43" s="70" t="s">
        <v>98</v>
      </c>
      <c r="F43" s="70" t="s">
        <v>75</v>
      </c>
      <c r="G43" s="93">
        <f>H43+I43</f>
        <v>40</v>
      </c>
      <c r="H43" s="93">
        <v>40</v>
      </c>
      <c r="I43" s="9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31.5">
      <c r="A44" s="86" t="s">
        <v>21</v>
      </c>
      <c r="B44" s="87" t="s">
        <v>42</v>
      </c>
      <c r="C44" s="87" t="s">
        <v>35</v>
      </c>
      <c r="D44" s="87" t="s">
        <v>3</v>
      </c>
      <c r="E44" s="87" t="s">
        <v>39</v>
      </c>
      <c r="F44" s="87" t="s">
        <v>37</v>
      </c>
      <c r="G44" s="89">
        <f>G62+G49+G45</f>
        <v>16893.56</v>
      </c>
      <c r="H44" s="89">
        <f>H62+H49+H45</f>
        <v>13542.130000000001</v>
      </c>
      <c r="I44" s="89">
        <f>I62+I49+I45</f>
        <v>3351.4300000000003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94.5">
      <c r="A45" s="69" t="s">
        <v>192</v>
      </c>
      <c r="B45" s="70" t="s">
        <v>42</v>
      </c>
      <c r="C45" s="70" t="s">
        <v>35</v>
      </c>
      <c r="D45" s="70" t="s">
        <v>3</v>
      </c>
      <c r="E45" s="70" t="s">
        <v>194</v>
      </c>
      <c r="F45" s="70" t="s">
        <v>37</v>
      </c>
      <c r="G45" s="92">
        <f aca="true" t="shared" si="1" ref="G45:I46">G46</f>
        <v>2</v>
      </c>
      <c r="H45" s="92">
        <f t="shared" si="1"/>
        <v>2</v>
      </c>
      <c r="I45" s="92">
        <f t="shared" si="1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31.5">
      <c r="A46" s="69" t="s">
        <v>193</v>
      </c>
      <c r="B46" s="70" t="s">
        <v>42</v>
      </c>
      <c r="C46" s="70" t="s">
        <v>35</v>
      </c>
      <c r="D46" s="70" t="s">
        <v>3</v>
      </c>
      <c r="E46" s="94" t="s">
        <v>195</v>
      </c>
      <c r="F46" s="70" t="s">
        <v>37</v>
      </c>
      <c r="G46" s="92">
        <f t="shared" si="1"/>
        <v>2</v>
      </c>
      <c r="H46" s="92">
        <f t="shared" si="1"/>
        <v>2</v>
      </c>
      <c r="I46" s="92">
        <f t="shared" si="1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78.75">
      <c r="A47" s="69" t="s">
        <v>231</v>
      </c>
      <c r="B47" s="70" t="s">
        <v>42</v>
      </c>
      <c r="C47" s="70" t="s">
        <v>35</v>
      </c>
      <c r="D47" s="70" t="s">
        <v>3</v>
      </c>
      <c r="E47" s="94" t="s">
        <v>195</v>
      </c>
      <c r="F47" s="70" t="s">
        <v>71</v>
      </c>
      <c r="G47" s="92">
        <f>G48</f>
        <v>2</v>
      </c>
      <c r="H47" s="92">
        <f>H48</f>
        <v>2</v>
      </c>
      <c r="I47" s="9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63">
      <c r="A48" s="69" t="s">
        <v>232</v>
      </c>
      <c r="B48" s="70" t="s">
        <v>42</v>
      </c>
      <c r="C48" s="70" t="s">
        <v>35</v>
      </c>
      <c r="D48" s="70" t="s">
        <v>3</v>
      </c>
      <c r="E48" s="94" t="s">
        <v>195</v>
      </c>
      <c r="F48" s="70" t="s">
        <v>237</v>
      </c>
      <c r="G48" s="92">
        <f>H48</f>
        <v>2</v>
      </c>
      <c r="H48" s="92">
        <v>2</v>
      </c>
      <c r="I48" s="9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41.75">
      <c r="A49" s="95" t="s">
        <v>170</v>
      </c>
      <c r="B49" s="70" t="s">
        <v>42</v>
      </c>
      <c r="C49" s="70" t="s">
        <v>35</v>
      </c>
      <c r="D49" s="70" t="s">
        <v>3</v>
      </c>
      <c r="E49" s="70" t="s">
        <v>172</v>
      </c>
      <c r="F49" s="70" t="s">
        <v>37</v>
      </c>
      <c r="G49" s="93">
        <f>G50+G53+G56+G59</f>
        <v>52</v>
      </c>
      <c r="H49" s="93">
        <f>H50+H53+H56+H59</f>
        <v>52</v>
      </c>
      <c r="I49" s="93">
        <f>I50+I53+I56+I59</f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63">
      <c r="A50" s="95" t="s">
        <v>206</v>
      </c>
      <c r="B50" s="70" t="s">
        <v>42</v>
      </c>
      <c r="C50" s="70" t="s">
        <v>35</v>
      </c>
      <c r="D50" s="70" t="s">
        <v>3</v>
      </c>
      <c r="E50" s="70" t="s">
        <v>173</v>
      </c>
      <c r="F50" s="70" t="s">
        <v>37</v>
      </c>
      <c r="G50" s="93">
        <f aca="true" t="shared" si="2" ref="G50:I51">G51</f>
        <v>5</v>
      </c>
      <c r="H50" s="93">
        <f t="shared" si="2"/>
        <v>5</v>
      </c>
      <c r="I50" s="93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78.75">
      <c r="A51" s="69" t="s">
        <v>231</v>
      </c>
      <c r="B51" s="70" t="s">
        <v>42</v>
      </c>
      <c r="C51" s="70" t="s">
        <v>35</v>
      </c>
      <c r="D51" s="70" t="s">
        <v>3</v>
      </c>
      <c r="E51" s="70" t="s">
        <v>173</v>
      </c>
      <c r="F51" s="70" t="s">
        <v>71</v>
      </c>
      <c r="G51" s="93">
        <f t="shared" si="2"/>
        <v>5</v>
      </c>
      <c r="H51" s="93">
        <f t="shared" si="2"/>
        <v>5</v>
      </c>
      <c r="I51" s="93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63">
      <c r="A52" s="69" t="s">
        <v>232</v>
      </c>
      <c r="B52" s="70" t="s">
        <v>42</v>
      </c>
      <c r="C52" s="70" t="s">
        <v>35</v>
      </c>
      <c r="D52" s="70" t="s">
        <v>3</v>
      </c>
      <c r="E52" s="70" t="s">
        <v>173</v>
      </c>
      <c r="F52" s="70" t="s">
        <v>237</v>
      </c>
      <c r="G52" s="92">
        <f>H52+I52</f>
        <v>5</v>
      </c>
      <c r="H52" s="92">
        <v>5</v>
      </c>
      <c r="I52" s="9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63">
      <c r="A53" s="95" t="s">
        <v>135</v>
      </c>
      <c r="B53" s="70" t="s">
        <v>42</v>
      </c>
      <c r="C53" s="70" t="s">
        <v>35</v>
      </c>
      <c r="D53" s="70" t="s">
        <v>3</v>
      </c>
      <c r="E53" s="70" t="s">
        <v>174</v>
      </c>
      <c r="F53" s="70" t="s">
        <v>37</v>
      </c>
      <c r="G53" s="93">
        <f>G55</f>
        <v>30</v>
      </c>
      <c r="H53" s="93">
        <f>H55</f>
        <v>30</v>
      </c>
      <c r="I53" s="93">
        <f>I55</f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78.75">
      <c r="A54" s="69" t="s">
        <v>231</v>
      </c>
      <c r="B54" s="70" t="s">
        <v>42</v>
      </c>
      <c r="C54" s="70" t="s">
        <v>35</v>
      </c>
      <c r="D54" s="70" t="s">
        <v>3</v>
      </c>
      <c r="E54" s="70" t="s">
        <v>174</v>
      </c>
      <c r="F54" s="70" t="s">
        <v>71</v>
      </c>
      <c r="G54" s="93">
        <f>G55</f>
        <v>30</v>
      </c>
      <c r="H54" s="93">
        <f>H55</f>
        <v>30</v>
      </c>
      <c r="I54" s="93">
        <f>I55</f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63">
      <c r="A55" s="69" t="s">
        <v>232</v>
      </c>
      <c r="B55" s="70" t="s">
        <v>42</v>
      </c>
      <c r="C55" s="70" t="s">
        <v>35</v>
      </c>
      <c r="D55" s="70" t="s">
        <v>3</v>
      </c>
      <c r="E55" s="70" t="s">
        <v>174</v>
      </c>
      <c r="F55" s="70" t="s">
        <v>237</v>
      </c>
      <c r="G55" s="92">
        <f>H55+I55</f>
        <v>30</v>
      </c>
      <c r="H55" s="92">
        <v>30</v>
      </c>
      <c r="I55" s="9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47.25">
      <c r="A56" s="95" t="s">
        <v>171</v>
      </c>
      <c r="B56" s="70" t="s">
        <v>42</v>
      </c>
      <c r="C56" s="70" t="s">
        <v>35</v>
      </c>
      <c r="D56" s="70" t="s">
        <v>3</v>
      </c>
      <c r="E56" s="70" t="s">
        <v>175</v>
      </c>
      <c r="F56" s="70" t="s">
        <v>37</v>
      </c>
      <c r="G56" s="93">
        <f>G58</f>
        <v>14</v>
      </c>
      <c r="H56" s="93">
        <f>H58</f>
        <v>14</v>
      </c>
      <c r="I56" s="93">
        <f>I58</f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78.75">
      <c r="A57" s="69" t="s">
        <v>231</v>
      </c>
      <c r="B57" s="70" t="s">
        <v>42</v>
      </c>
      <c r="C57" s="70" t="s">
        <v>35</v>
      </c>
      <c r="D57" s="70" t="s">
        <v>3</v>
      </c>
      <c r="E57" s="70" t="s">
        <v>175</v>
      </c>
      <c r="F57" s="70" t="s">
        <v>71</v>
      </c>
      <c r="G57" s="93">
        <f>G58</f>
        <v>14</v>
      </c>
      <c r="H57" s="93">
        <f>H58</f>
        <v>14</v>
      </c>
      <c r="I57" s="9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63">
      <c r="A58" s="69" t="s">
        <v>232</v>
      </c>
      <c r="B58" s="70" t="s">
        <v>42</v>
      </c>
      <c r="C58" s="70" t="s">
        <v>35</v>
      </c>
      <c r="D58" s="70" t="s">
        <v>3</v>
      </c>
      <c r="E58" s="70" t="s">
        <v>175</v>
      </c>
      <c r="F58" s="70" t="s">
        <v>237</v>
      </c>
      <c r="G58" s="92">
        <f>H58+I58</f>
        <v>14</v>
      </c>
      <c r="H58" s="92">
        <v>14</v>
      </c>
      <c r="I58" s="9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63">
      <c r="A59" s="69" t="s">
        <v>223</v>
      </c>
      <c r="B59" s="70" t="s">
        <v>42</v>
      </c>
      <c r="C59" s="70" t="s">
        <v>35</v>
      </c>
      <c r="D59" s="70" t="s">
        <v>3</v>
      </c>
      <c r="E59" s="70" t="s">
        <v>281</v>
      </c>
      <c r="F59" s="70" t="s">
        <v>37</v>
      </c>
      <c r="G59" s="92">
        <f aca="true" t="shared" si="3" ref="G59:I60">G60</f>
        <v>3</v>
      </c>
      <c r="H59" s="92">
        <f t="shared" si="3"/>
        <v>3</v>
      </c>
      <c r="I59" s="92">
        <f t="shared" si="3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.75">
      <c r="A60" s="69" t="s">
        <v>238</v>
      </c>
      <c r="B60" s="70" t="s">
        <v>42</v>
      </c>
      <c r="C60" s="70" t="s">
        <v>35</v>
      </c>
      <c r="D60" s="70" t="s">
        <v>3</v>
      </c>
      <c r="E60" s="70" t="s">
        <v>281</v>
      </c>
      <c r="F60" s="70" t="s">
        <v>241</v>
      </c>
      <c r="G60" s="92">
        <f t="shared" si="3"/>
        <v>3</v>
      </c>
      <c r="H60" s="92">
        <f t="shared" si="3"/>
        <v>3</v>
      </c>
      <c r="I60" s="92">
        <f t="shared" si="3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78.75">
      <c r="A61" s="69" t="s">
        <v>147</v>
      </c>
      <c r="B61" s="70" t="s">
        <v>42</v>
      </c>
      <c r="C61" s="70" t="s">
        <v>35</v>
      </c>
      <c r="D61" s="70" t="s">
        <v>3</v>
      </c>
      <c r="E61" s="70" t="s">
        <v>281</v>
      </c>
      <c r="F61" s="70" t="s">
        <v>78</v>
      </c>
      <c r="G61" s="92">
        <f>H61+I61</f>
        <v>3</v>
      </c>
      <c r="H61" s="92">
        <v>3</v>
      </c>
      <c r="I61" s="9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47.25">
      <c r="A62" s="90" t="s">
        <v>164</v>
      </c>
      <c r="B62" s="70" t="s">
        <v>42</v>
      </c>
      <c r="C62" s="70" t="s">
        <v>35</v>
      </c>
      <c r="D62" s="70" t="s">
        <v>3</v>
      </c>
      <c r="E62" s="96" t="s">
        <v>87</v>
      </c>
      <c r="F62" s="70" t="s">
        <v>37</v>
      </c>
      <c r="G62" s="97">
        <f>G63+G68+G74+G79+G82+G89+G94+G926+G99+G71</f>
        <v>16839.56</v>
      </c>
      <c r="H62" s="97">
        <f>H63+H68+H74+H79+H82+H89+H94+H926+H99+H71</f>
        <v>13488.130000000001</v>
      </c>
      <c r="I62" s="97">
        <f>I63+I68+I74+I79+I82+I89+I94+I926+I99+I71</f>
        <v>3351.4300000000003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47.25">
      <c r="A63" s="71" t="s">
        <v>89</v>
      </c>
      <c r="B63" s="70" t="s">
        <v>42</v>
      </c>
      <c r="C63" s="70" t="s">
        <v>35</v>
      </c>
      <c r="D63" s="70" t="s">
        <v>3</v>
      </c>
      <c r="E63" s="70" t="s">
        <v>90</v>
      </c>
      <c r="F63" s="70" t="s">
        <v>37</v>
      </c>
      <c r="G63" s="92">
        <f>G64+G66</f>
        <v>4921.25</v>
      </c>
      <c r="H63" s="92">
        <f>H64+H66</f>
        <v>4921.25</v>
      </c>
      <c r="I63" s="92">
        <f>I64+I66</f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41.75">
      <c r="A64" s="71" t="s">
        <v>257</v>
      </c>
      <c r="B64" s="70" t="s">
        <v>42</v>
      </c>
      <c r="C64" s="70" t="s">
        <v>35</v>
      </c>
      <c r="D64" s="70" t="s">
        <v>3</v>
      </c>
      <c r="E64" s="70" t="s">
        <v>90</v>
      </c>
      <c r="F64" s="70" t="s">
        <v>68</v>
      </c>
      <c r="G64" s="92">
        <f>G65</f>
        <v>4899.25</v>
      </c>
      <c r="H64" s="92">
        <f>H65</f>
        <v>4899.25</v>
      </c>
      <c r="I64" s="9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47.25">
      <c r="A65" s="71" t="s">
        <v>233</v>
      </c>
      <c r="B65" s="70" t="s">
        <v>42</v>
      </c>
      <c r="C65" s="70" t="s">
        <v>35</v>
      </c>
      <c r="D65" s="70" t="s">
        <v>3</v>
      </c>
      <c r="E65" s="70" t="s">
        <v>90</v>
      </c>
      <c r="F65" s="70" t="s">
        <v>234</v>
      </c>
      <c r="G65" s="92">
        <f>H65</f>
        <v>4899.25</v>
      </c>
      <c r="H65" s="92">
        <v>4899.25</v>
      </c>
      <c r="I65" s="9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78.75">
      <c r="A66" s="69" t="s">
        <v>231</v>
      </c>
      <c r="B66" s="70" t="s">
        <v>42</v>
      </c>
      <c r="C66" s="70" t="s">
        <v>35</v>
      </c>
      <c r="D66" s="70" t="s">
        <v>3</v>
      </c>
      <c r="E66" s="70" t="s">
        <v>90</v>
      </c>
      <c r="F66" s="70" t="s">
        <v>71</v>
      </c>
      <c r="G66" s="92">
        <f>G67</f>
        <v>22</v>
      </c>
      <c r="H66" s="92">
        <f>H67</f>
        <v>22</v>
      </c>
      <c r="I66" s="9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63">
      <c r="A67" s="69" t="s">
        <v>232</v>
      </c>
      <c r="B67" s="70" t="s">
        <v>42</v>
      </c>
      <c r="C67" s="70" t="s">
        <v>35</v>
      </c>
      <c r="D67" s="70" t="s">
        <v>3</v>
      </c>
      <c r="E67" s="70" t="s">
        <v>90</v>
      </c>
      <c r="F67" s="70" t="s">
        <v>237</v>
      </c>
      <c r="G67" s="92">
        <f>H67</f>
        <v>22</v>
      </c>
      <c r="H67" s="92">
        <v>22</v>
      </c>
      <c r="I67" s="9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31.5">
      <c r="A68" s="71" t="s">
        <v>185</v>
      </c>
      <c r="B68" s="70" t="s">
        <v>42</v>
      </c>
      <c r="C68" s="70" t="s">
        <v>35</v>
      </c>
      <c r="D68" s="70" t="s">
        <v>3</v>
      </c>
      <c r="E68" s="96" t="s">
        <v>186</v>
      </c>
      <c r="F68" s="70" t="s">
        <v>37</v>
      </c>
      <c r="G68" s="97">
        <f>G70</f>
        <v>39</v>
      </c>
      <c r="H68" s="97">
        <f>H70</f>
        <v>39</v>
      </c>
      <c r="I68" s="97">
        <f>I70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5.75">
      <c r="A69" s="69" t="s">
        <v>238</v>
      </c>
      <c r="B69" s="70" t="s">
        <v>42</v>
      </c>
      <c r="C69" s="70" t="s">
        <v>35</v>
      </c>
      <c r="D69" s="70" t="s">
        <v>3</v>
      </c>
      <c r="E69" s="96" t="s">
        <v>186</v>
      </c>
      <c r="F69" s="70" t="s">
        <v>241</v>
      </c>
      <c r="G69" s="97">
        <f>G70</f>
        <v>39</v>
      </c>
      <c r="H69" s="97">
        <f>H70</f>
        <v>39</v>
      </c>
      <c r="I69" s="9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31.5">
      <c r="A70" s="69" t="s">
        <v>239</v>
      </c>
      <c r="B70" s="70" t="s">
        <v>42</v>
      </c>
      <c r="C70" s="70" t="s">
        <v>35</v>
      </c>
      <c r="D70" s="70" t="s">
        <v>3</v>
      </c>
      <c r="E70" s="96" t="s">
        <v>186</v>
      </c>
      <c r="F70" s="70" t="s">
        <v>240</v>
      </c>
      <c r="G70" s="92">
        <f>H70+I70</f>
        <v>39</v>
      </c>
      <c r="H70" s="92">
        <v>39</v>
      </c>
      <c r="I70" s="9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63">
      <c r="A71" s="98" t="s">
        <v>302</v>
      </c>
      <c r="B71" s="70" t="s">
        <v>42</v>
      </c>
      <c r="C71" s="99" t="s">
        <v>35</v>
      </c>
      <c r="D71" s="99" t="s">
        <v>3</v>
      </c>
      <c r="E71" s="99" t="s">
        <v>211</v>
      </c>
      <c r="F71" s="99" t="s">
        <v>37</v>
      </c>
      <c r="G71" s="92">
        <f aca="true" t="shared" si="4" ref="G71:I72">G72</f>
        <v>879.23</v>
      </c>
      <c r="H71" s="92">
        <f t="shared" si="4"/>
        <v>879.23</v>
      </c>
      <c r="I71" s="92">
        <f t="shared" si="4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63">
      <c r="A72" s="98" t="s">
        <v>303</v>
      </c>
      <c r="B72" s="70" t="s">
        <v>42</v>
      </c>
      <c r="C72" s="99" t="s">
        <v>35</v>
      </c>
      <c r="D72" s="99" t="s">
        <v>3</v>
      </c>
      <c r="E72" s="99" t="s">
        <v>211</v>
      </c>
      <c r="F72" s="99" t="s">
        <v>237</v>
      </c>
      <c r="G72" s="92">
        <f t="shared" si="4"/>
        <v>879.23</v>
      </c>
      <c r="H72" s="92">
        <f t="shared" si="4"/>
        <v>879.23</v>
      </c>
      <c r="I72" s="92">
        <f t="shared" si="4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47.25">
      <c r="A73" s="98" t="s">
        <v>304</v>
      </c>
      <c r="B73" s="70" t="s">
        <v>42</v>
      </c>
      <c r="C73" s="99" t="s">
        <v>35</v>
      </c>
      <c r="D73" s="99" t="s">
        <v>3</v>
      </c>
      <c r="E73" s="99" t="s">
        <v>211</v>
      </c>
      <c r="F73" s="99" t="s">
        <v>237</v>
      </c>
      <c r="G73" s="92">
        <f>H73+I73</f>
        <v>879.23</v>
      </c>
      <c r="H73" s="92">
        <f>769.23+60+50</f>
        <v>879.23</v>
      </c>
      <c r="I73" s="9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41.75">
      <c r="A74" s="71" t="s">
        <v>204</v>
      </c>
      <c r="B74" s="70" t="s">
        <v>42</v>
      </c>
      <c r="C74" s="70" t="s">
        <v>35</v>
      </c>
      <c r="D74" s="70" t="s">
        <v>3</v>
      </c>
      <c r="E74" s="70" t="s">
        <v>205</v>
      </c>
      <c r="F74" s="70" t="s">
        <v>37</v>
      </c>
      <c r="G74" s="97">
        <f>G75+G77</f>
        <v>1200</v>
      </c>
      <c r="H74" s="97">
        <f>H75+H77</f>
        <v>0</v>
      </c>
      <c r="I74" s="97">
        <f>I75+I77</f>
        <v>1200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41.75">
      <c r="A75" s="71" t="s">
        <v>257</v>
      </c>
      <c r="B75" s="70" t="s">
        <v>42</v>
      </c>
      <c r="C75" s="70" t="s">
        <v>35</v>
      </c>
      <c r="D75" s="70" t="s">
        <v>3</v>
      </c>
      <c r="E75" s="70" t="s">
        <v>205</v>
      </c>
      <c r="F75" s="70" t="s">
        <v>68</v>
      </c>
      <c r="G75" s="92">
        <f>G76</f>
        <v>941</v>
      </c>
      <c r="H75" s="92">
        <f>H76</f>
        <v>0</v>
      </c>
      <c r="I75" s="92">
        <f>I76</f>
        <v>941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47.25">
      <c r="A76" s="71" t="s">
        <v>233</v>
      </c>
      <c r="B76" s="70" t="s">
        <v>42</v>
      </c>
      <c r="C76" s="70" t="s">
        <v>35</v>
      </c>
      <c r="D76" s="70" t="s">
        <v>3</v>
      </c>
      <c r="E76" s="70" t="s">
        <v>205</v>
      </c>
      <c r="F76" s="70" t="s">
        <v>234</v>
      </c>
      <c r="G76" s="92">
        <f>H76+I76</f>
        <v>941</v>
      </c>
      <c r="H76" s="92"/>
      <c r="I76" s="93">
        <v>941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78.75">
      <c r="A77" s="69" t="s">
        <v>231</v>
      </c>
      <c r="B77" s="70" t="s">
        <v>42</v>
      </c>
      <c r="C77" s="70" t="s">
        <v>35</v>
      </c>
      <c r="D77" s="70" t="s">
        <v>3</v>
      </c>
      <c r="E77" s="70" t="s">
        <v>205</v>
      </c>
      <c r="F77" s="70" t="s">
        <v>71</v>
      </c>
      <c r="G77" s="92">
        <f>G78</f>
        <v>259</v>
      </c>
      <c r="H77" s="92">
        <f>H78</f>
        <v>0</v>
      </c>
      <c r="I77" s="92">
        <f>I78</f>
        <v>259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63">
      <c r="A78" s="69" t="s">
        <v>232</v>
      </c>
      <c r="B78" s="70" t="s">
        <v>42</v>
      </c>
      <c r="C78" s="70" t="s">
        <v>35</v>
      </c>
      <c r="D78" s="70" t="s">
        <v>3</v>
      </c>
      <c r="E78" s="70" t="s">
        <v>205</v>
      </c>
      <c r="F78" s="70" t="s">
        <v>237</v>
      </c>
      <c r="G78" s="92">
        <f>H78+I78</f>
        <v>259</v>
      </c>
      <c r="H78" s="92"/>
      <c r="I78" s="93">
        <f>309-50</f>
        <v>259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78.75">
      <c r="A79" s="69" t="s">
        <v>131</v>
      </c>
      <c r="B79" s="70" t="s">
        <v>42</v>
      </c>
      <c r="C79" s="70" t="s">
        <v>35</v>
      </c>
      <c r="D79" s="70" t="s">
        <v>3</v>
      </c>
      <c r="E79" s="70" t="s">
        <v>132</v>
      </c>
      <c r="F79" s="70" t="s">
        <v>37</v>
      </c>
      <c r="G79" s="92">
        <f aca="true" t="shared" si="5" ref="G79:I80">G80</f>
        <v>669.18</v>
      </c>
      <c r="H79" s="92">
        <f t="shared" si="5"/>
        <v>669.18</v>
      </c>
      <c r="I79" s="9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63">
      <c r="A80" s="69" t="s">
        <v>242</v>
      </c>
      <c r="B80" s="70" t="s">
        <v>42</v>
      </c>
      <c r="C80" s="70" t="s">
        <v>35</v>
      </c>
      <c r="D80" s="70" t="s">
        <v>3</v>
      </c>
      <c r="E80" s="70" t="s">
        <v>132</v>
      </c>
      <c r="F80" s="70" t="s">
        <v>243</v>
      </c>
      <c r="G80" s="92">
        <f t="shared" si="5"/>
        <v>669.18</v>
      </c>
      <c r="H80" s="92">
        <f t="shared" si="5"/>
        <v>669.18</v>
      </c>
      <c r="I80" s="9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47.25">
      <c r="A81" s="71" t="s">
        <v>245</v>
      </c>
      <c r="B81" s="70" t="s">
        <v>42</v>
      </c>
      <c r="C81" s="70" t="s">
        <v>35</v>
      </c>
      <c r="D81" s="70" t="s">
        <v>3</v>
      </c>
      <c r="E81" s="70" t="s">
        <v>132</v>
      </c>
      <c r="F81" s="70" t="s">
        <v>244</v>
      </c>
      <c r="G81" s="92">
        <f>H81+I81</f>
        <v>669.18</v>
      </c>
      <c r="H81" s="92">
        <v>669.18</v>
      </c>
      <c r="I81" s="9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6">
      <c r="A82" s="71" t="s">
        <v>212</v>
      </c>
      <c r="B82" s="70" t="s">
        <v>42</v>
      </c>
      <c r="C82" s="70" t="s">
        <v>35</v>
      </c>
      <c r="D82" s="70" t="s">
        <v>3</v>
      </c>
      <c r="E82" s="70" t="s">
        <v>94</v>
      </c>
      <c r="F82" s="70" t="s">
        <v>37</v>
      </c>
      <c r="G82" s="93">
        <f>G84+G85+G88</f>
        <v>6979.47</v>
      </c>
      <c r="H82" s="93">
        <f>H84+H85+H88</f>
        <v>6979.47</v>
      </c>
      <c r="I82" s="93">
        <f>I84+I85+I88</f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6">
      <c r="A83" s="71" t="s">
        <v>235</v>
      </c>
      <c r="B83" s="70" t="s">
        <v>42</v>
      </c>
      <c r="C83" s="70" t="s">
        <v>35</v>
      </c>
      <c r="D83" s="70" t="s">
        <v>3</v>
      </c>
      <c r="E83" s="70" t="s">
        <v>94</v>
      </c>
      <c r="F83" s="70" t="s">
        <v>68</v>
      </c>
      <c r="G83" s="93">
        <f>G84</f>
        <v>4133.49</v>
      </c>
      <c r="H83" s="93">
        <f>H84</f>
        <v>4133.49</v>
      </c>
      <c r="I83" s="93">
        <f>I84</f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31.5">
      <c r="A84" s="69" t="s">
        <v>246</v>
      </c>
      <c r="B84" s="70" t="s">
        <v>42</v>
      </c>
      <c r="C84" s="70" t="s">
        <v>35</v>
      </c>
      <c r="D84" s="70" t="s">
        <v>3</v>
      </c>
      <c r="E84" s="70" t="s">
        <v>94</v>
      </c>
      <c r="F84" s="70" t="s">
        <v>247</v>
      </c>
      <c r="G84" s="92">
        <f>H84+I84</f>
        <v>4133.49</v>
      </c>
      <c r="H84" s="92">
        <v>4133.49</v>
      </c>
      <c r="I84" s="9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78.75">
      <c r="A85" s="69" t="s">
        <v>231</v>
      </c>
      <c r="B85" s="70" t="s">
        <v>42</v>
      </c>
      <c r="C85" s="70" t="s">
        <v>35</v>
      </c>
      <c r="D85" s="70" t="s">
        <v>3</v>
      </c>
      <c r="E85" s="70" t="s">
        <v>94</v>
      </c>
      <c r="F85" s="70" t="s">
        <v>71</v>
      </c>
      <c r="G85" s="92">
        <f>G86</f>
        <v>2720.27</v>
      </c>
      <c r="H85" s="92">
        <f>H86</f>
        <v>2720.27</v>
      </c>
      <c r="I85" s="9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63">
      <c r="A86" s="69" t="s">
        <v>232</v>
      </c>
      <c r="B86" s="70" t="s">
        <v>42</v>
      </c>
      <c r="C86" s="70" t="s">
        <v>35</v>
      </c>
      <c r="D86" s="70" t="s">
        <v>3</v>
      </c>
      <c r="E86" s="70" t="s">
        <v>94</v>
      </c>
      <c r="F86" s="70" t="s">
        <v>237</v>
      </c>
      <c r="G86" s="92">
        <f>H86+I86</f>
        <v>2720.27</v>
      </c>
      <c r="H86" s="92">
        <v>2720.27</v>
      </c>
      <c r="I86" s="9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5.75">
      <c r="A87" s="69" t="s">
        <v>238</v>
      </c>
      <c r="B87" s="70" t="s">
        <v>42</v>
      </c>
      <c r="C87" s="70" t="s">
        <v>35</v>
      </c>
      <c r="D87" s="70" t="s">
        <v>3</v>
      </c>
      <c r="E87" s="70" t="s">
        <v>94</v>
      </c>
      <c r="F87" s="70" t="s">
        <v>241</v>
      </c>
      <c r="G87" s="92">
        <f>G88</f>
        <v>125.71</v>
      </c>
      <c r="H87" s="92">
        <f>H88</f>
        <v>125.71</v>
      </c>
      <c r="I87" s="9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31.5">
      <c r="A88" s="69" t="s">
        <v>239</v>
      </c>
      <c r="B88" s="70" t="s">
        <v>42</v>
      </c>
      <c r="C88" s="70" t="s">
        <v>35</v>
      </c>
      <c r="D88" s="70" t="s">
        <v>3</v>
      </c>
      <c r="E88" s="70" t="s">
        <v>94</v>
      </c>
      <c r="F88" s="70" t="s">
        <v>240</v>
      </c>
      <c r="G88" s="92">
        <f>H88+I88</f>
        <v>125.71</v>
      </c>
      <c r="H88" s="92">
        <v>125.71</v>
      </c>
      <c r="I88" s="9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63">
      <c r="A89" s="71" t="s">
        <v>99</v>
      </c>
      <c r="B89" s="70" t="s">
        <v>42</v>
      </c>
      <c r="C89" s="70" t="s">
        <v>35</v>
      </c>
      <c r="D89" s="70" t="s">
        <v>3</v>
      </c>
      <c r="E89" s="70" t="s">
        <v>101</v>
      </c>
      <c r="F89" s="70" t="s">
        <v>37</v>
      </c>
      <c r="G89" s="97">
        <f>G91+G93</f>
        <v>991.4300000000001</v>
      </c>
      <c r="H89" s="97">
        <f>H91+H93</f>
        <v>0</v>
      </c>
      <c r="I89" s="97">
        <f>I91+I93</f>
        <v>991.4300000000001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41.75">
      <c r="A90" s="71" t="s">
        <v>257</v>
      </c>
      <c r="B90" s="70" t="s">
        <v>42</v>
      </c>
      <c r="C90" s="70" t="s">
        <v>35</v>
      </c>
      <c r="D90" s="70" t="s">
        <v>3</v>
      </c>
      <c r="E90" s="70" t="s">
        <v>101</v>
      </c>
      <c r="F90" s="70" t="s">
        <v>68</v>
      </c>
      <c r="G90" s="97">
        <f>G91</f>
        <v>937.44</v>
      </c>
      <c r="H90" s="97">
        <f>H91</f>
        <v>0</v>
      </c>
      <c r="I90" s="97">
        <f>I91</f>
        <v>937.44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47.25">
      <c r="A91" s="71" t="s">
        <v>233</v>
      </c>
      <c r="B91" s="70" t="s">
        <v>42</v>
      </c>
      <c r="C91" s="70" t="s">
        <v>35</v>
      </c>
      <c r="D91" s="70" t="s">
        <v>3</v>
      </c>
      <c r="E91" s="70" t="s">
        <v>101</v>
      </c>
      <c r="F91" s="70" t="s">
        <v>234</v>
      </c>
      <c r="G91" s="92">
        <f>H91+I91</f>
        <v>937.44</v>
      </c>
      <c r="H91" s="92"/>
      <c r="I91" s="93">
        <v>937.44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78.75">
      <c r="A92" s="69" t="s">
        <v>231</v>
      </c>
      <c r="B92" s="70" t="s">
        <v>42</v>
      </c>
      <c r="C92" s="70" t="s">
        <v>35</v>
      </c>
      <c r="D92" s="70" t="s">
        <v>3</v>
      </c>
      <c r="E92" s="70" t="s">
        <v>101</v>
      </c>
      <c r="F92" s="70" t="s">
        <v>71</v>
      </c>
      <c r="G92" s="92">
        <f>G93</f>
        <v>53.99</v>
      </c>
      <c r="H92" s="92">
        <f>H93</f>
        <v>0</v>
      </c>
      <c r="I92" s="92">
        <f>I93</f>
        <v>53.99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63">
      <c r="A93" s="69" t="s">
        <v>232</v>
      </c>
      <c r="B93" s="70" t="s">
        <v>42</v>
      </c>
      <c r="C93" s="70" t="s">
        <v>35</v>
      </c>
      <c r="D93" s="70" t="s">
        <v>3</v>
      </c>
      <c r="E93" s="70" t="s">
        <v>101</v>
      </c>
      <c r="F93" s="70" t="s">
        <v>237</v>
      </c>
      <c r="G93" s="92">
        <f>H93+I93</f>
        <v>53.99</v>
      </c>
      <c r="H93" s="92"/>
      <c r="I93" s="93">
        <v>53.99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31.5">
      <c r="A94" s="71" t="s">
        <v>100</v>
      </c>
      <c r="B94" s="70" t="s">
        <v>42</v>
      </c>
      <c r="C94" s="70" t="s">
        <v>35</v>
      </c>
      <c r="D94" s="70" t="s">
        <v>3</v>
      </c>
      <c r="E94" s="70" t="s">
        <v>102</v>
      </c>
      <c r="F94" s="91" t="s">
        <v>37</v>
      </c>
      <c r="G94" s="93">
        <f>G96+G97</f>
        <v>622</v>
      </c>
      <c r="H94" s="93">
        <f>H96+H97</f>
        <v>0</v>
      </c>
      <c r="I94" s="93">
        <f>I96+I97</f>
        <v>622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41.75">
      <c r="A95" s="71" t="s">
        <v>257</v>
      </c>
      <c r="B95" s="70" t="s">
        <v>42</v>
      </c>
      <c r="C95" s="70" t="s">
        <v>35</v>
      </c>
      <c r="D95" s="70" t="s">
        <v>3</v>
      </c>
      <c r="E95" s="70" t="s">
        <v>102</v>
      </c>
      <c r="F95" s="70" t="s">
        <v>68</v>
      </c>
      <c r="G95" s="93">
        <f>G96</f>
        <v>587.3</v>
      </c>
      <c r="H95" s="93">
        <f>H96</f>
        <v>0</v>
      </c>
      <c r="I95" s="93">
        <f>I96</f>
        <v>587.3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47.25">
      <c r="A96" s="71" t="s">
        <v>233</v>
      </c>
      <c r="B96" s="70" t="s">
        <v>42</v>
      </c>
      <c r="C96" s="70" t="s">
        <v>35</v>
      </c>
      <c r="D96" s="70" t="s">
        <v>3</v>
      </c>
      <c r="E96" s="70" t="s">
        <v>102</v>
      </c>
      <c r="F96" s="70" t="s">
        <v>234</v>
      </c>
      <c r="G96" s="92">
        <f>H96+I96</f>
        <v>587.3</v>
      </c>
      <c r="H96" s="92"/>
      <c r="I96" s="93">
        <v>587.3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78.75">
      <c r="A97" s="69" t="s">
        <v>231</v>
      </c>
      <c r="B97" s="70" t="s">
        <v>42</v>
      </c>
      <c r="C97" s="70" t="s">
        <v>35</v>
      </c>
      <c r="D97" s="70" t="s">
        <v>3</v>
      </c>
      <c r="E97" s="70" t="s">
        <v>102</v>
      </c>
      <c r="F97" s="70" t="s">
        <v>71</v>
      </c>
      <c r="G97" s="92">
        <f>G98</f>
        <v>34.7</v>
      </c>
      <c r="H97" s="92">
        <f>H98</f>
        <v>0</v>
      </c>
      <c r="I97" s="92">
        <f>I98</f>
        <v>34.7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63">
      <c r="A98" s="69" t="s">
        <v>232</v>
      </c>
      <c r="B98" s="70" t="s">
        <v>42</v>
      </c>
      <c r="C98" s="70" t="s">
        <v>35</v>
      </c>
      <c r="D98" s="70" t="s">
        <v>3</v>
      </c>
      <c r="E98" s="70" t="s">
        <v>102</v>
      </c>
      <c r="F98" s="70" t="s">
        <v>237</v>
      </c>
      <c r="G98" s="92">
        <f>H98+I98</f>
        <v>34.7</v>
      </c>
      <c r="H98" s="92"/>
      <c r="I98" s="93">
        <v>34.7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31.5">
      <c r="A99" s="71" t="s">
        <v>103</v>
      </c>
      <c r="B99" s="70" t="s">
        <v>42</v>
      </c>
      <c r="C99" s="70" t="s">
        <v>35</v>
      </c>
      <c r="D99" s="70" t="s">
        <v>3</v>
      </c>
      <c r="E99" s="70" t="s">
        <v>104</v>
      </c>
      <c r="F99" s="70" t="s">
        <v>37</v>
      </c>
      <c r="G99" s="93">
        <f>G100+G102</f>
        <v>538</v>
      </c>
      <c r="H99" s="93">
        <f>H100+H102</f>
        <v>0</v>
      </c>
      <c r="I99" s="93">
        <f>I100+I102</f>
        <v>538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41.75">
      <c r="A100" s="71" t="s">
        <v>257</v>
      </c>
      <c r="B100" s="70" t="s">
        <v>42</v>
      </c>
      <c r="C100" s="70" t="s">
        <v>35</v>
      </c>
      <c r="D100" s="70" t="s">
        <v>3</v>
      </c>
      <c r="E100" s="70" t="s">
        <v>104</v>
      </c>
      <c r="F100" s="70" t="s">
        <v>68</v>
      </c>
      <c r="G100" s="93">
        <f>G101</f>
        <v>454.6</v>
      </c>
      <c r="H100" s="93">
        <f>H101</f>
        <v>0</v>
      </c>
      <c r="I100" s="93">
        <f>I101</f>
        <v>454.6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47.25">
      <c r="A101" s="71" t="s">
        <v>233</v>
      </c>
      <c r="B101" s="70" t="s">
        <v>42</v>
      </c>
      <c r="C101" s="70" t="s">
        <v>35</v>
      </c>
      <c r="D101" s="70" t="s">
        <v>3</v>
      </c>
      <c r="E101" s="70" t="s">
        <v>104</v>
      </c>
      <c r="F101" s="70" t="s">
        <v>234</v>
      </c>
      <c r="G101" s="92">
        <f>H101+I101</f>
        <v>454.6</v>
      </c>
      <c r="H101" s="92"/>
      <c r="I101" s="93">
        <v>454.6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78.75">
      <c r="A102" s="69" t="s">
        <v>231</v>
      </c>
      <c r="B102" s="70" t="s">
        <v>42</v>
      </c>
      <c r="C102" s="70" t="s">
        <v>35</v>
      </c>
      <c r="D102" s="70" t="s">
        <v>3</v>
      </c>
      <c r="E102" s="70" t="s">
        <v>104</v>
      </c>
      <c r="F102" s="70" t="s">
        <v>71</v>
      </c>
      <c r="G102" s="92">
        <f>G103</f>
        <v>83.4</v>
      </c>
      <c r="H102" s="92">
        <f>H103</f>
        <v>0</v>
      </c>
      <c r="I102" s="92">
        <f>I103</f>
        <v>83.4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63">
      <c r="A103" s="69" t="s">
        <v>232</v>
      </c>
      <c r="B103" s="70" t="s">
        <v>42</v>
      </c>
      <c r="C103" s="70" t="s">
        <v>35</v>
      </c>
      <c r="D103" s="70" t="s">
        <v>3</v>
      </c>
      <c r="E103" s="70" t="s">
        <v>104</v>
      </c>
      <c r="F103" s="70" t="s">
        <v>237</v>
      </c>
      <c r="G103" s="92">
        <f>H103+I103</f>
        <v>83.4</v>
      </c>
      <c r="H103" s="92"/>
      <c r="I103" s="93">
        <v>83.4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5.75">
      <c r="A104" s="72" t="s">
        <v>60</v>
      </c>
      <c r="B104" s="83" t="s">
        <v>42</v>
      </c>
      <c r="C104" s="100" t="s">
        <v>36</v>
      </c>
      <c r="D104" s="100" t="s">
        <v>43</v>
      </c>
      <c r="E104" s="100" t="s">
        <v>39</v>
      </c>
      <c r="F104" s="83" t="s">
        <v>37</v>
      </c>
      <c r="G104" s="101">
        <f>G109</f>
        <v>751.2</v>
      </c>
      <c r="H104" s="101">
        <f>H109</f>
        <v>0</v>
      </c>
      <c r="I104" s="101">
        <f>I109</f>
        <v>751.2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31.5">
      <c r="A105" s="71" t="s">
        <v>61</v>
      </c>
      <c r="B105" s="70" t="s">
        <v>42</v>
      </c>
      <c r="C105" s="96" t="s">
        <v>36</v>
      </c>
      <c r="D105" s="96" t="s">
        <v>38</v>
      </c>
      <c r="E105" s="96" t="s">
        <v>39</v>
      </c>
      <c r="F105" s="70" t="s">
        <v>37</v>
      </c>
      <c r="G105" s="97">
        <f>G109</f>
        <v>751.2</v>
      </c>
      <c r="H105" s="97">
        <f>H109</f>
        <v>0</v>
      </c>
      <c r="I105" s="97">
        <f>I109</f>
        <v>751.2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47.25">
      <c r="A106" s="90" t="s">
        <v>164</v>
      </c>
      <c r="B106" s="70" t="s">
        <v>42</v>
      </c>
      <c r="C106" s="96" t="s">
        <v>36</v>
      </c>
      <c r="D106" s="96" t="s">
        <v>38</v>
      </c>
      <c r="E106" s="96" t="s">
        <v>87</v>
      </c>
      <c r="F106" s="70" t="s">
        <v>37</v>
      </c>
      <c r="G106" s="97">
        <f>G107</f>
        <v>751.2</v>
      </c>
      <c r="H106" s="97">
        <f>H107</f>
        <v>0</v>
      </c>
      <c r="I106" s="97">
        <f>I107</f>
        <v>751.2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63">
      <c r="A107" s="71" t="s">
        <v>62</v>
      </c>
      <c r="B107" s="70" t="s">
        <v>42</v>
      </c>
      <c r="C107" s="96" t="s">
        <v>36</v>
      </c>
      <c r="D107" s="96" t="s">
        <v>38</v>
      </c>
      <c r="E107" s="96" t="s">
        <v>92</v>
      </c>
      <c r="F107" s="70" t="s">
        <v>37</v>
      </c>
      <c r="G107" s="97">
        <f>G109</f>
        <v>751.2</v>
      </c>
      <c r="H107" s="97">
        <f>H109</f>
        <v>0</v>
      </c>
      <c r="I107" s="97">
        <f>I109</f>
        <v>751.2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5.75">
      <c r="A108" s="71" t="s">
        <v>248</v>
      </c>
      <c r="B108" s="70" t="s">
        <v>42</v>
      </c>
      <c r="C108" s="96" t="s">
        <v>36</v>
      </c>
      <c r="D108" s="96" t="s">
        <v>38</v>
      </c>
      <c r="E108" s="96" t="s">
        <v>92</v>
      </c>
      <c r="F108" s="70" t="s">
        <v>249</v>
      </c>
      <c r="G108" s="97">
        <f>G109</f>
        <v>751.2</v>
      </c>
      <c r="H108" s="97">
        <f>H109</f>
        <v>0</v>
      </c>
      <c r="I108" s="97">
        <f>I109</f>
        <v>751.2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31.5">
      <c r="A109" s="71" t="s">
        <v>77</v>
      </c>
      <c r="B109" s="70" t="s">
        <v>42</v>
      </c>
      <c r="C109" s="96" t="s">
        <v>36</v>
      </c>
      <c r="D109" s="96" t="s">
        <v>38</v>
      </c>
      <c r="E109" s="96" t="s">
        <v>92</v>
      </c>
      <c r="F109" s="70" t="s">
        <v>76</v>
      </c>
      <c r="G109" s="92">
        <f>H109+I109</f>
        <v>751.2</v>
      </c>
      <c r="H109" s="97"/>
      <c r="I109" s="97">
        <v>751.2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5.75">
      <c r="A110" s="72" t="s">
        <v>22</v>
      </c>
      <c r="B110" s="83" t="s">
        <v>42</v>
      </c>
      <c r="C110" s="83" t="s">
        <v>40</v>
      </c>
      <c r="D110" s="83" t="s">
        <v>43</v>
      </c>
      <c r="E110" s="83" t="s">
        <v>39</v>
      </c>
      <c r="F110" s="83" t="s">
        <v>37</v>
      </c>
      <c r="G110" s="84">
        <f>G122+G136+G111+G116+G127</f>
        <v>12956.6</v>
      </c>
      <c r="H110" s="84">
        <f>H122+H136+H111+H116+H127</f>
        <v>12827</v>
      </c>
      <c r="I110" s="84">
        <f>I122+I136+I111+I116+I127</f>
        <v>129.6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5.75">
      <c r="A111" s="102" t="s">
        <v>293</v>
      </c>
      <c r="B111" s="103" t="s">
        <v>42</v>
      </c>
      <c r="C111" s="103" t="s">
        <v>40</v>
      </c>
      <c r="D111" s="103" t="s">
        <v>44</v>
      </c>
      <c r="E111" s="103" t="s">
        <v>39</v>
      </c>
      <c r="F111" s="103" t="s">
        <v>37</v>
      </c>
      <c r="G111" s="104">
        <f aca="true" t="shared" si="6" ref="G111:I113">G112</f>
        <v>129.6</v>
      </c>
      <c r="H111" s="104">
        <f t="shared" si="6"/>
        <v>0</v>
      </c>
      <c r="I111" s="104">
        <f t="shared" si="6"/>
        <v>129.6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47.25">
      <c r="A112" s="90" t="s">
        <v>164</v>
      </c>
      <c r="B112" s="70" t="s">
        <v>42</v>
      </c>
      <c r="C112" s="70" t="s">
        <v>40</v>
      </c>
      <c r="D112" s="70" t="s">
        <v>44</v>
      </c>
      <c r="E112" s="70" t="s">
        <v>87</v>
      </c>
      <c r="F112" s="70" t="s">
        <v>37</v>
      </c>
      <c r="G112" s="92">
        <f t="shared" si="6"/>
        <v>129.6</v>
      </c>
      <c r="H112" s="92">
        <f t="shared" si="6"/>
        <v>0</v>
      </c>
      <c r="I112" s="92">
        <f t="shared" si="6"/>
        <v>129.6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78.75">
      <c r="A113" s="71" t="s">
        <v>294</v>
      </c>
      <c r="B113" s="70" t="s">
        <v>42</v>
      </c>
      <c r="C113" s="70" t="s">
        <v>40</v>
      </c>
      <c r="D113" s="70" t="s">
        <v>44</v>
      </c>
      <c r="E113" s="70" t="s">
        <v>295</v>
      </c>
      <c r="F113" s="70" t="s">
        <v>37</v>
      </c>
      <c r="G113" s="92">
        <f>G114</f>
        <v>129.6</v>
      </c>
      <c r="H113" s="92">
        <f t="shared" si="6"/>
        <v>0</v>
      </c>
      <c r="I113" s="92">
        <f t="shared" si="6"/>
        <v>129.6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78.75">
      <c r="A114" s="105" t="s">
        <v>231</v>
      </c>
      <c r="B114" s="70" t="s">
        <v>42</v>
      </c>
      <c r="C114" s="70" t="s">
        <v>40</v>
      </c>
      <c r="D114" s="106" t="s">
        <v>44</v>
      </c>
      <c r="E114" s="106" t="s">
        <v>295</v>
      </c>
      <c r="F114" s="106" t="s">
        <v>71</v>
      </c>
      <c r="G114" s="107">
        <f>G115</f>
        <v>129.6</v>
      </c>
      <c r="H114" s="107">
        <f>H115</f>
        <v>0</v>
      </c>
      <c r="I114" s="107">
        <f>I115</f>
        <v>129.6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63">
      <c r="A115" s="69" t="s">
        <v>232</v>
      </c>
      <c r="B115" s="70" t="s">
        <v>42</v>
      </c>
      <c r="C115" s="70" t="s">
        <v>40</v>
      </c>
      <c r="D115" s="70" t="s">
        <v>44</v>
      </c>
      <c r="E115" s="70" t="s">
        <v>295</v>
      </c>
      <c r="F115" s="70" t="s">
        <v>237</v>
      </c>
      <c r="G115" s="92">
        <f>H115+I115</f>
        <v>129.6</v>
      </c>
      <c r="H115" s="92"/>
      <c r="I115" s="92">
        <v>129.6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5.75">
      <c r="A116" s="108" t="s">
        <v>273</v>
      </c>
      <c r="B116" s="103" t="s">
        <v>42</v>
      </c>
      <c r="C116" s="109" t="s">
        <v>40</v>
      </c>
      <c r="D116" s="109" t="s">
        <v>41</v>
      </c>
      <c r="E116" s="109" t="s">
        <v>39</v>
      </c>
      <c r="F116" s="109" t="s">
        <v>37</v>
      </c>
      <c r="G116" s="110">
        <f>G117</f>
        <v>8</v>
      </c>
      <c r="H116" s="110">
        <f>H117</f>
        <v>8</v>
      </c>
      <c r="I116" s="110">
        <f>I117</f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94.5">
      <c r="A117" s="111" t="s">
        <v>274</v>
      </c>
      <c r="B117" s="70" t="s">
        <v>42</v>
      </c>
      <c r="C117" s="112" t="s">
        <v>40</v>
      </c>
      <c r="D117" s="112" t="s">
        <v>41</v>
      </c>
      <c r="E117" s="112" t="s">
        <v>184</v>
      </c>
      <c r="F117" s="112" t="s">
        <v>37</v>
      </c>
      <c r="G117" s="113">
        <f>G118</f>
        <v>8</v>
      </c>
      <c r="H117" s="113">
        <f aca="true" t="shared" si="7" ref="H117:I120">H118</f>
        <v>8</v>
      </c>
      <c r="I117" s="113">
        <f t="shared" si="7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10.25">
      <c r="A118" s="111" t="s">
        <v>275</v>
      </c>
      <c r="B118" s="70" t="s">
        <v>42</v>
      </c>
      <c r="C118" s="112" t="s">
        <v>40</v>
      </c>
      <c r="D118" s="112" t="s">
        <v>41</v>
      </c>
      <c r="E118" s="112" t="s">
        <v>277</v>
      </c>
      <c r="F118" s="112" t="s">
        <v>37</v>
      </c>
      <c r="G118" s="113">
        <f>G119</f>
        <v>8</v>
      </c>
      <c r="H118" s="113">
        <f t="shared" si="7"/>
        <v>8</v>
      </c>
      <c r="I118" s="113">
        <f t="shared" si="7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31.5">
      <c r="A119" s="111" t="s">
        <v>276</v>
      </c>
      <c r="B119" s="70" t="s">
        <v>42</v>
      </c>
      <c r="C119" s="112" t="s">
        <v>40</v>
      </c>
      <c r="D119" s="112" t="s">
        <v>41</v>
      </c>
      <c r="E119" s="112" t="s">
        <v>278</v>
      </c>
      <c r="F119" s="112" t="s">
        <v>37</v>
      </c>
      <c r="G119" s="113">
        <f>G120</f>
        <v>8</v>
      </c>
      <c r="H119" s="113">
        <f t="shared" si="7"/>
        <v>8</v>
      </c>
      <c r="I119" s="113">
        <f t="shared" si="7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63">
      <c r="A120" s="114" t="s">
        <v>300</v>
      </c>
      <c r="B120" s="70" t="s">
        <v>42</v>
      </c>
      <c r="C120" s="112" t="s">
        <v>40</v>
      </c>
      <c r="D120" s="112" t="s">
        <v>41</v>
      </c>
      <c r="E120" s="112" t="s">
        <v>278</v>
      </c>
      <c r="F120" s="112" t="s">
        <v>286</v>
      </c>
      <c r="G120" s="113">
        <f>G121</f>
        <v>8</v>
      </c>
      <c r="H120" s="113">
        <f t="shared" si="7"/>
        <v>8</v>
      </c>
      <c r="I120" s="113">
        <f t="shared" si="7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31.5">
      <c r="A121" s="114" t="s">
        <v>301</v>
      </c>
      <c r="B121" s="70" t="s">
        <v>42</v>
      </c>
      <c r="C121" s="112" t="s">
        <v>40</v>
      </c>
      <c r="D121" s="112" t="s">
        <v>41</v>
      </c>
      <c r="E121" s="112" t="s">
        <v>278</v>
      </c>
      <c r="F121" s="112" t="s">
        <v>288</v>
      </c>
      <c r="G121" s="113">
        <f>H121+I121</f>
        <v>8</v>
      </c>
      <c r="H121" s="113">
        <v>8</v>
      </c>
      <c r="I121" s="1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5.75">
      <c r="A122" s="115" t="s">
        <v>145</v>
      </c>
      <c r="B122" s="87" t="s">
        <v>42</v>
      </c>
      <c r="C122" s="87" t="s">
        <v>40</v>
      </c>
      <c r="D122" s="87" t="s">
        <v>47</v>
      </c>
      <c r="E122" s="87" t="s">
        <v>39</v>
      </c>
      <c r="F122" s="87" t="s">
        <v>37</v>
      </c>
      <c r="G122" s="88">
        <f>G123</f>
        <v>500</v>
      </c>
      <c r="H122" s="88">
        <f>H123</f>
        <v>500</v>
      </c>
      <c r="I122" s="88">
        <f>I123</f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94.5">
      <c r="A123" s="71" t="s">
        <v>146</v>
      </c>
      <c r="B123" s="70" t="s">
        <v>42</v>
      </c>
      <c r="C123" s="70" t="s">
        <v>40</v>
      </c>
      <c r="D123" s="70" t="s">
        <v>47</v>
      </c>
      <c r="E123" s="70" t="s">
        <v>190</v>
      </c>
      <c r="F123" s="70" t="s">
        <v>37</v>
      </c>
      <c r="G123" s="92">
        <f>G126</f>
        <v>500</v>
      </c>
      <c r="H123" s="92">
        <f>H126</f>
        <v>500</v>
      </c>
      <c r="I123" s="92">
        <f>I126</f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94.5">
      <c r="A124" s="69" t="s">
        <v>188</v>
      </c>
      <c r="B124" s="70" t="s">
        <v>42</v>
      </c>
      <c r="C124" s="70" t="s">
        <v>40</v>
      </c>
      <c r="D124" s="70" t="s">
        <v>47</v>
      </c>
      <c r="E124" s="70" t="s">
        <v>189</v>
      </c>
      <c r="F124" s="70" t="s">
        <v>37</v>
      </c>
      <c r="G124" s="92">
        <f>G126</f>
        <v>500</v>
      </c>
      <c r="H124" s="92">
        <f>H126</f>
        <v>500</v>
      </c>
      <c r="I124" s="92">
        <f>I126</f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5.75">
      <c r="A125" s="69" t="s">
        <v>238</v>
      </c>
      <c r="B125" s="70" t="s">
        <v>42</v>
      </c>
      <c r="C125" s="70" t="s">
        <v>40</v>
      </c>
      <c r="D125" s="70" t="s">
        <v>47</v>
      </c>
      <c r="E125" s="70" t="s">
        <v>189</v>
      </c>
      <c r="F125" s="70" t="s">
        <v>241</v>
      </c>
      <c r="G125" s="92">
        <f>G126</f>
        <v>500</v>
      </c>
      <c r="H125" s="92">
        <f>H126</f>
        <v>500</v>
      </c>
      <c r="I125" s="92">
        <f>I126</f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78.75">
      <c r="A126" s="71" t="s">
        <v>147</v>
      </c>
      <c r="B126" s="70" t="s">
        <v>42</v>
      </c>
      <c r="C126" s="70" t="s">
        <v>40</v>
      </c>
      <c r="D126" s="70" t="s">
        <v>47</v>
      </c>
      <c r="E126" s="70" t="s">
        <v>189</v>
      </c>
      <c r="F126" s="70" t="s">
        <v>78</v>
      </c>
      <c r="G126" s="92">
        <f>H126+I126</f>
        <v>500</v>
      </c>
      <c r="H126" s="92">
        <v>500</v>
      </c>
      <c r="I126" s="9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31.5">
      <c r="A127" s="64" t="s">
        <v>279</v>
      </c>
      <c r="B127" s="103" t="s">
        <v>42</v>
      </c>
      <c r="C127" s="103" t="s">
        <v>40</v>
      </c>
      <c r="D127" s="103" t="s">
        <v>46</v>
      </c>
      <c r="E127" s="103" t="s">
        <v>39</v>
      </c>
      <c r="F127" s="103" t="s">
        <v>37</v>
      </c>
      <c r="G127" s="104">
        <f aca="true" t="shared" si="8" ref="G127:I128">G128</f>
        <v>11972</v>
      </c>
      <c r="H127" s="104">
        <f t="shared" si="8"/>
        <v>11972</v>
      </c>
      <c r="I127" s="104">
        <f t="shared" si="8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47.25">
      <c r="A128" s="65" t="s">
        <v>164</v>
      </c>
      <c r="B128" s="70" t="s">
        <v>42</v>
      </c>
      <c r="C128" s="70" t="s">
        <v>40</v>
      </c>
      <c r="D128" s="70" t="s">
        <v>46</v>
      </c>
      <c r="E128" s="70" t="s">
        <v>87</v>
      </c>
      <c r="F128" s="70" t="s">
        <v>37</v>
      </c>
      <c r="G128" s="92">
        <f t="shared" si="8"/>
        <v>11972</v>
      </c>
      <c r="H128" s="92">
        <f t="shared" si="8"/>
        <v>11972</v>
      </c>
      <c r="I128" s="92">
        <f t="shared" si="8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35.25" customHeight="1">
      <c r="A129" s="66" t="s">
        <v>291</v>
      </c>
      <c r="B129" s="70" t="s">
        <v>42</v>
      </c>
      <c r="C129" s="70" t="s">
        <v>40</v>
      </c>
      <c r="D129" s="70" t="s">
        <v>46</v>
      </c>
      <c r="E129" s="70" t="s">
        <v>292</v>
      </c>
      <c r="F129" s="70" t="s">
        <v>37</v>
      </c>
      <c r="G129" s="92">
        <f>G130+G133</f>
        <v>11972</v>
      </c>
      <c r="H129" s="92">
        <f>H130+H133</f>
        <v>11972</v>
      </c>
      <c r="I129" s="92">
        <f>I130+I133</f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63">
      <c r="A130" s="66" t="s">
        <v>313</v>
      </c>
      <c r="B130" s="112" t="s">
        <v>42</v>
      </c>
      <c r="C130" s="70" t="s">
        <v>40</v>
      </c>
      <c r="D130" s="70" t="s">
        <v>46</v>
      </c>
      <c r="E130" s="70" t="s">
        <v>314</v>
      </c>
      <c r="F130" s="70" t="s">
        <v>37</v>
      </c>
      <c r="G130" s="92">
        <f>G131</f>
        <v>600</v>
      </c>
      <c r="H130" s="92">
        <f>H131</f>
        <v>600</v>
      </c>
      <c r="I130" s="92">
        <f>I131</f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78.75">
      <c r="A131" s="69" t="s">
        <v>231</v>
      </c>
      <c r="B131" s="112" t="s">
        <v>42</v>
      </c>
      <c r="C131" s="70" t="s">
        <v>40</v>
      </c>
      <c r="D131" s="70" t="s">
        <v>46</v>
      </c>
      <c r="E131" s="70" t="s">
        <v>314</v>
      </c>
      <c r="F131" s="70" t="s">
        <v>71</v>
      </c>
      <c r="G131" s="92">
        <f>G132</f>
        <v>600</v>
      </c>
      <c r="H131" s="92">
        <f>H132</f>
        <v>600</v>
      </c>
      <c r="I131" s="9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63">
      <c r="A132" s="69" t="s">
        <v>232</v>
      </c>
      <c r="B132" s="112" t="s">
        <v>42</v>
      </c>
      <c r="C132" s="70" t="s">
        <v>40</v>
      </c>
      <c r="D132" s="70" t="s">
        <v>46</v>
      </c>
      <c r="E132" s="70" t="s">
        <v>314</v>
      </c>
      <c r="F132" s="70" t="s">
        <v>237</v>
      </c>
      <c r="G132" s="92">
        <f>H132</f>
        <v>600</v>
      </c>
      <c r="H132" s="92">
        <v>600</v>
      </c>
      <c r="I132" s="116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78.75">
      <c r="A133" s="66" t="s">
        <v>315</v>
      </c>
      <c r="B133" s="112" t="s">
        <v>42</v>
      </c>
      <c r="C133" s="70" t="s">
        <v>40</v>
      </c>
      <c r="D133" s="70" t="s">
        <v>46</v>
      </c>
      <c r="E133" s="70" t="s">
        <v>316</v>
      </c>
      <c r="F133" s="70" t="s">
        <v>37</v>
      </c>
      <c r="G133" s="92">
        <f>G134</f>
        <v>11372</v>
      </c>
      <c r="H133" s="92">
        <f>H134</f>
        <v>11372</v>
      </c>
      <c r="I133" s="116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78.75">
      <c r="A134" s="69" t="s">
        <v>231</v>
      </c>
      <c r="B134" s="112" t="s">
        <v>42</v>
      </c>
      <c r="C134" s="70" t="s">
        <v>40</v>
      </c>
      <c r="D134" s="70" t="s">
        <v>46</v>
      </c>
      <c r="E134" s="70" t="s">
        <v>316</v>
      </c>
      <c r="F134" s="70" t="s">
        <v>71</v>
      </c>
      <c r="G134" s="92">
        <f>G135</f>
        <v>11372</v>
      </c>
      <c r="H134" s="92">
        <f>H135</f>
        <v>11372</v>
      </c>
      <c r="I134" s="116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63">
      <c r="A135" s="69" t="s">
        <v>232</v>
      </c>
      <c r="B135" s="112" t="s">
        <v>42</v>
      </c>
      <c r="C135" s="70" t="s">
        <v>40</v>
      </c>
      <c r="D135" s="70" t="s">
        <v>46</v>
      </c>
      <c r="E135" s="70" t="s">
        <v>316</v>
      </c>
      <c r="F135" s="70" t="s">
        <v>237</v>
      </c>
      <c r="G135" s="92">
        <f>H135+I135</f>
        <v>11372</v>
      </c>
      <c r="H135" s="92">
        <v>11372</v>
      </c>
      <c r="I135" s="116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31.5">
      <c r="A136" s="86" t="s">
        <v>23</v>
      </c>
      <c r="B136" s="87" t="s">
        <v>42</v>
      </c>
      <c r="C136" s="87" t="s">
        <v>40</v>
      </c>
      <c r="D136" s="87">
        <v>12</v>
      </c>
      <c r="E136" s="87" t="s">
        <v>39</v>
      </c>
      <c r="F136" s="87" t="s">
        <v>37</v>
      </c>
      <c r="G136" s="89">
        <f>G142+G145+G137</f>
        <v>347</v>
      </c>
      <c r="H136" s="89">
        <f>H142+H145+H137</f>
        <v>347</v>
      </c>
      <c r="I136" s="89">
        <f>I142+I145+I137</f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10.25">
      <c r="A137" s="71" t="s">
        <v>183</v>
      </c>
      <c r="B137" s="70" t="s">
        <v>42</v>
      </c>
      <c r="C137" s="70" t="s">
        <v>40</v>
      </c>
      <c r="D137" s="70" t="s">
        <v>50</v>
      </c>
      <c r="E137" s="70" t="s">
        <v>184</v>
      </c>
      <c r="F137" s="70" t="s">
        <v>37</v>
      </c>
      <c r="G137" s="93">
        <f aca="true" t="shared" si="9" ref="G137:I140">G138</f>
        <v>100</v>
      </c>
      <c r="H137" s="93">
        <f t="shared" si="9"/>
        <v>100</v>
      </c>
      <c r="I137" s="93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78.75">
      <c r="A138" s="90" t="s">
        <v>214</v>
      </c>
      <c r="B138" s="70" t="s">
        <v>42</v>
      </c>
      <c r="C138" s="70" t="s">
        <v>40</v>
      </c>
      <c r="D138" s="70" t="s">
        <v>50</v>
      </c>
      <c r="E138" s="70" t="s">
        <v>215</v>
      </c>
      <c r="F138" s="70" t="s">
        <v>37</v>
      </c>
      <c r="G138" s="93">
        <f t="shared" si="9"/>
        <v>100</v>
      </c>
      <c r="H138" s="93">
        <f t="shared" si="9"/>
        <v>100</v>
      </c>
      <c r="I138" s="93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31.5">
      <c r="A139" s="71" t="s">
        <v>360</v>
      </c>
      <c r="B139" s="70" t="s">
        <v>42</v>
      </c>
      <c r="C139" s="70" t="s">
        <v>40</v>
      </c>
      <c r="D139" s="70" t="s">
        <v>50</v>
      </c>
      <c r="E139" s="70" t="s">
        <v>359</v>
      </c>
      <c r="F139" s="70" t="s">
        <v>37</v>
      </c>
      <c r="G139" s="93">
        <f t="shared" si="9"/>
        <v>100</v>
      </c>
      <c r="H139" s="93">
        <f t="shared" si="9"/>
        <v>100</v>
      </c>
      <c r="I139" s="93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60" customHeight="1">
      <c r="A140" s="71" t="s">
        <v>231</v>
      </c>
      <c r="B140" s="70" t="s">
        <v>42</v>
      </c>
      <c r="C140" s="70" t="s">
        <v>40</v>
      </c>
      <c r="D140" s="70" t="s">
        <v>50</v>
      </c>
      <c r="E140" s="70" t="s">
        <v>359</v>
      </c>
      <c r="F140" s="70" t="s">
        <v>71</v>
      </c>
      <c r="G140" s="93">
        <f t="shared" si="9"/>
        <v>100</v>
      </c>
      <c r="H140" s="93">
        <f t="shared" si="9"/>
        <v>100</v>
      </c>
      <c r="I140" s="93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63">
      <c r="A141" s="71" t="s">
        <v>232</v>
      </c>
      <c r="B141" s="70" t="s">
        <v>42</v>
      </c>
      <c r="C141" s="70" t="s">
        <v>40</v>
      </c>
      <c r="D141" s="70" t="s">
        <v>50</v>
      </c>
      <c r="E141" s="70" t="s">
        <v>359</v>
      </c>
      <c r="F141" s="70" t="s">
        <v>237</v>
      </c>
      <c r="G141" s="92">
        <f>H141+I141</f>
        <v>100</v>
      </c>
      <c r="H141" s="92">
        <v>100</v>
      </c>
      <c r="I141" s="9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51.75" customHeight="1">
      <c r="A142" s="95" t="s">
        <v>149</v>
      </c>
      <c r="B142" s="70" t="s">
        <v>42</v>
      </c>
      <c r="C142" s="70" t="s">
        <v>40</v>
      </c>
      <c r="D142" s="70">
        <v>12</v>
      </c>
      <c r="E142" s="70" t="s">
        <v>150</v>
      </c>
      <c r="F142" s="70" t="s">
        <v>37</v>
      </c>
      <c r="G142" s="93">
        <f aca="true" t="shared" si="10" ref="G142:I143">G143</f>
        <v>100</v>
      </c>
      <c r="H142" s="93">
        <f t="shared" si="10"/>
        <v>100</v>
      </c>
      <c r="I142" s="93">
        <f t="shared" si="10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66" customHeight="1">
      <c r="A143" s="95" t="s">
        <v>148</v>
      </c>
      <c r="B143" s="70" t="s">
        <v>42</v>
      </c>
      <c r="C143" s="70" t="s">
        <v>40</v>
      </c>
      <c r="D143" s="70">
        <v>12</v>
      </c>
      <c r="E143" s="70" t="s">
        <v>191</v>
      </c>
      <c r="F143" s="70" t="s">
        <v>37</v>
      </c>
      <c r="G143" s="93">
        <f t="shared" si="10"/>
        <v>100</v>
      </c>
      <c r="H143" s="93">
        <f t="shared" si="10"/>
        <v>100</v>
      </c>
      <c r="I143" s="93">
        <f t="shared" si="10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78.75">
      <c r="A144" s="71" t="s">
        <v>147</v>
      </c>
      <c r="B144" s="70" t="s">
        <v>42</v>
      </c>
      <c r="C144" s="70" t="s">
        <v>40</v>
      </c>
      <c r="D144" s="70">
        <v>12</v>
      </c>
      <c r="E144" s="70" t="s">
        <v>191</v>
      </c>
      <c r="F144" s="70" t="s">
        <v>78</v>
      </c>
      <c r="G144" s="92">
        <f>H144+I144</f>
        <v>100</v>
      </c>
      <c r="H144" s="93">
        <v>100</v>
      </c>
      <c r="I144" s="9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47.25">
      <c r="A145" s="117" t="s">
        <v>322</v>
      </c>
      <c r="B145" s="118" t="s">
        <v>42</v>
      </c>
      <c r="C145" s="118" t="s">
        <v>40</v>
      </c>
      <c r="D145" s="118" t="s">
        <v>50</v>
      </c>
      <c r="E145" s="118" t="s">
        <v>87</v>
      </c>
      <c r="F145" s="118" t="s">
        <v>37</v>
      </c>
      <c r="G145" s="92">
        <f>G146</f>
        <v>147</v>
      </c>
      <c r="H145" s="92">
        <f>H146</f>
        <v>147</v>
      </c>
      <c r="I145" s="92">
        <f>I146</f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47.25">
      <c r="A146" s="117" t="s">
        <v>323</v>
      </c>
      <c r="B146" s="118" t="s">
        <v>42</v>
      </c>
      <c r="C146" s="118" t="s">
        <v>40</v>
      </c>
      <c r="D146" s="118" t="s">
        <v>50</v>
      </c>
      <c r="E146" s="118" t="s">
        <v>324</v>
      </c>
      <c r="F146" s="118" t="s">
        <v>37</v>
      </c>
      <c r="G146" s="119">
        <f>G147</f>
        <v>147</v>
      </c>
      <c r="H146" s="92">
        <f>G146-I146</f>
        <v>147</v>
      </c>
      <c r="I146" s="9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47.25">
      <c r="A147" s="117" t="s">
        <v>304</v>
      </c>
      <c r="B147" s="118" t="s">
        <v>42</v>
      </c>
      <c r="C147" s="118" t="s">
        <v>40</v>
      </c>
      <c r="D147" s="118" t="s">
        <v>50</v>
      </c>
      <c r="E147" s="118" t="s">
        <v>324</v>
      </c>
      <c r="F147" s="118" t="s">
        <v>71</v>
      </c>
      <c r="G147" s="119">
        <f>G148</f>
        <v>147</v>
      </c>
      <c r="H147" s="92">
        <f>G147-I147</f>
        <v>147</v>
      </c>
      <c r="I147" s="9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10" ht="63">
      <c r="A148" s="117" t="s">
        <v>325</v>
      </c>
      <c r="B148" s="118" t="s">
        <v>42</v>
      </c>
      <c r="C148" s="118" t="s">
        <v>40</v>
      </c>
      <c r="D148" s="118" t="s">
        <v>50</v>
      </c>
      <c r="E148" s="118" t="s">
        <v>324</v>
      </c>
      <c r="F148" s="118" t="s">
        <v>237</v>
      </c>
      <c r="G148" s="119">
        <f>H148+I148</f>
        <v>147</v>
      </c>
      <c r="H148" s="92">
        <f>97+50</f>
        <v>147</v>
      </c>
      <c r="I148" s="93"/>
      <c r="J148" s="2"/>
    </row>
    <row r="149" spans="1:10" ht="31.5">
      <c r="A149" s="72" t="s">
        <v>213</v>
      </c>
      <c r="B149" s="83" t="s">
        <v>42</v>
      </c>
      <c r="C149" s="83" t="s">
        <v>44</v>
      </c>
      <c r="D149" s="83" t="s">
        <v>43</v>
      </c>
      <c r="E149" s="83" t="s">
        <v>39</v>
      </c>
      <c r="F149" s="83" t="s">
        <v>37</v>
      </c>
      <c r="G149" s="84">
        <f>G150+G162+G168+G156:H156</f>
        <v>1077.83</v>
      </c>
      <c r="H149" s="84">
        <v>977.83</v>
      </c>
      <c r="I149" s="84">
        <f>I150+I162+I168</f>
        <v>2.14</v>
      </c>
      <c r="J149" s="2"/>
    </row>
    <row r="150" spans="1:10" ht="15.75">
      <c r="A150" s="71" t="s">
        <v>266</v>
      </c>
      <c r="B150" s="70" t="s">
        <v>42</v>
      </c>
      <c r="C150" s="70" t="s">
        <v>44</v>
      </c>
      <c r="D150" s="70" t="s">
        <v>35</v>
      </c>
      <c r="E150" s="70" t="s">
        <v>39</v>
      </c>
      <c r="F150" s="70" t="s">
        <v>37</v>
      </c>
      <c r="G150" s="92">
        <f>G151</f>
        <v>440.69</v>
      </c>
      <c r="H150" s="92">
        <f aca="true" t="shared" si="11" ref="H150:I154">H151</f>
        <v>440.69</v>
      </c>
      <c r="I150" s="92">
        <f t="shared" si="11"/>
        <v>0</v>
      </c>
      <c r="J150" s="2"/>
    </row>
    <row r="151" spans="1:10" ht="110.25">
      <c r="A151" s="71" t="s">
        <v>183</v>
      </c>
      <c r="B151" s="70" t="s">
        <v>42</v>
      </c>
      <c r="C151" s="70" t="s">
        <v>44</v>
      </c>
      <c r="D151" s="70" t="s">
        <v>35</v>
      </c>
      <c r="E151" s="70" t="s">
        <v>184</v>
      </c>
      <c r="F151" s="70" t="s">
        <v>37</v>
      </c>
      <c r="G151" s="92">
        <f>G152</f>
        <v>440.69</v>
      </c>
      <c r="H151" s="92">
        <f t="shared" si="11"/>
        <v>440.69</v>
      </c>
      <c r="I151" s="92">
        <f t="shared" si="11"/>
        <v>0</v>
      </c>
      <c r="J151" s="2"/>
    </row>
    <row r="152" spans="1:10" ht="78.75">
      <c r="A152" s="90" t="s">
        <v>214</v>
      </c>
      <c r="B152" s="70" t="s">
        <v>42</v>
      </c>
      <c r="C152" s="70" t="s">
        <v>44</v>
      </c>
      <c r="D152" s="70" t="s">
        <v>35</v>
      </c>
      <c r="E152" s="70" t="s">
        <v>215</v>
      </c>
      <c r="F152" s="70" t="s">
        <v>37</v>
      </c>
      <c r="G152" s="92">
        <f>G153</f>
        <v>440.69</v>
      </c>
      <c r="H152" s="92">
        <f t="shared" si="11"/>
        <v>440.69</v>
      </c>
      <c r="I152" s="92">
        <f t="shared" si="11"/>
        <v>0</v>
      </c>
      <c r="J152" s="2"/>
    </row>
    <row r="153" spans="1:10" ht="47.25">
      <c r="A153" s="71" t="s">
        <v>283</v>
      </c>
      <c r="B153" s="70" t="s">
        <v>42</v>
      </c>
      <c r="C153" s="70" t="s">
        <v>44</v>
      </c>
      <c r="D153" s="70" t="s">
        <v>35</v>
      </c>
      <c r="E153" s="70" t="s">
        <v>284</v>
      </c>
      <c r="F153" s="70" t="s">
        <v>37</v>
      </c>
      <c r="G153" s="92">
        <f>G154</f>
        <v>440.69</v>
      </c>
      <c r="H153" s="92">
        <f t="shared" si="11"/>
        <v>440.69</v>
      </c>
      <c r="I153" s="92">
        <f t="shared" si="11"/>
        <v>0</v>
      </c>
      <c r="J153" s="2"/>
    </row>
    <row r="154" spans="1:10" ht="15.75">
      <c r="A154" s="69" t="s">
        <v>238</v>
      </c>
      <c r="B154" s="70" t="s">
        <v>42</v>
      </c>
      <c r="C154" s="70" t="s">
        <v>44</v>
      </c>
      <c r="D154" s="70" t="s">
        <v>35</v>
      </c>
      <c r="E154" s="70" t="s">
        <v>284</v>
      </c>
      <c r="F154" s="70" t="s">
        <v>241</v>
      </c>
      <c r="G154" s="92">
        <f>G155</f>
        <v>440.69</v>
      </c>
      <c r="H154" s="92">
        <f t="shared" si="11"/>
        <v>440.69</v>
      </c>
      <c r="I154" s="92">
        <f t="shared" si="11"/>
        <v>0</v>
      </c>
      <c r="J154" s="2"/>
    </row>
    <row r="155" spans="1:10" ht="31.5">
      <c r="A155" s="69" t="s">
        <v>239</v>
      </c>
      <c r="B155" s="70" t="s">
        <v>42</v>
      </c>
      <c r="C155" s="70" t="s">
        <v>44</v>
      </c>
      <c r="D155" s="70" t="s">
        <v>35</v>
      </c>
      <c r="E155" s="70" t="s">
        <v>284</v>
      </c>
      <c r="F155" s="70" t="s">
        <v>240</v>
      </c>
      <c r="G155" s="92">
        <f>H155</f>
        <v>440.69</v>
      </c>
      <c r="H155" s="92">
        <v>440.69</v>
      </c>
      <c r="I155" s="92"/>
      <c r="J155" s="2"/>
    </row>
    <row r="156" spans="1:10" ht="31.5">
      <c r="A156" s="71" t="s">
        <v>213</v>
      </c>
      <c r="B156" s="70" t="s">
        <v>42</v>
      </c>
      <c r="C156" s="70" t="s">
        <v>44</v>
      </c>
      <c r="D156" s="70" t="s">
        <v>36</v>
      </c>
      <c r="E156" s="70" t="s">
        <v>39</v>
      </c>
      <c r="F156" s="70" t="s">
        <v>37</v>
      </c>
      <c r="G156" s="93">
        <f aca="true" t="shared" si="12" ref="G156:I158">G157</f>
        <v>518</v>
      </c>
      <c r="H156" s="93">
        <f t="shared" si="12"/>
        <v>518</v>
      </c>
      <c r="I156" s="93">
        <f t="shared" si="12"/>
        <v>0</v>
      </c>
      <c r="J156" s="2"/>
    </row>
    <row r="157" spans="1:10" ht="110.25">
      <c r="A157" s="71" t="s">
        <v>183</v>
      </c>
      <c r="B157" s="70" t="s">
        <v>42</v>
      </c>
      <c r="C157" s="70" t="s">
        <v>44</v>
      </c>
      <c r="D157" s="70" t="s">
        <v>36</v>
      </c>
      <c r="E157" s="70" t="s">
        <v>184</v>
      </c>
      <c r="F157" s="70" t="s">
        <v>37</v>
      </c>
      <c r="G157" s="93">
        <f t="shared" si="12"/>
        <v>518</v>
      </c>
      <c r="H157" s="93">
        <f t="shared" si="12"/>
        <v>518</v>
      </c>
      <c r="I157" s="93">
        <f t="shared" si="12"/>
        <v>0</v>
      </c>
      <c r="J157" s="2"/>
    </row>
    <row r="158" spans="1:10" ht="78.75">
      <c r="A158" s="90" t="s">
        <v>214</v>
      </c>
      <c r="B158" s="70" t="s">
        <v>42</v>
      </c>
      <c r="C158" s="70" t="s">
        <v>44</v>
      </c>
      <c r="D158" s="70" t="s">
        <v>36</v>
      </c>
      <c r="E158" s="70" t="s">
        <v>215</v>
      </c>
      <c r="F158" s="70" t="s">
        <v>37</v>
      </c>
      <c r="G158" s="93">
        <f t="shared" si="12"/>
        <v>518</v>
      </c>
      <c r="H158" s="93">
        <f t="shared" si="12"/>
        <v>518</v>
      </c>
      <c r="I158" s="93">
        <f t="shared" si="12"/>
        <v>0</v>
      </c>
      <c r="J158" s="2"/>
    </row>
    <row r="159" spans="1:10" ht="63">
      <c r="A159" s="71" t="s">
        <v>216</v>
      </c>
      <c r="B159" s="70" t="s">
        <v>42</v>
      </c>
      <c r="C159" s="70" t="s">
        <v>44</v>
      </c>
      <c r="D159" s="70" t="s">
        <v>36</v>
      </c>
      <c r="E159" s="70" t="s">
        <v>217</v>
      </c>
      <c r="F159" s="70" t="s">
        <v>37</v>
      </c>
      <c r="G159" s="93">
        <f aca="true" t="shared" si="13" ref="G159:I160">G160</f>
        <v>518</v>
      </c>
      <c r="H159" s="93">
        <f t="shared" si="13"/>
        <v>518</v>
      </c>
      <c r="I159" s="93">
        <f t="shared" si="13"/>
        <v>0</v>
      </c>
      <c r="J159" s="2"/>
    </row>
    <row r="160" spans="1:10" ht="78.75">
      <c r="A160" s="71" t="s">
        <v>231</v>
      </c>
      <c r="B160" s="70" t="s">
        <v>42</v>
      </c>
      <c r="C160" s="70" t="s">
        <v>44</v>
      </c>
      <c r="D160" s="70" t="s">
        <v>36</v>
      </c>
      <c r="E160" s="70" t="s">
        <v>217</v>
      </c>
      <c r="F160" s="70" t="s">
        <v>71</v>
      </c>
      <c r="G160" s="93">
        <f t="shared" si="13"/>
        <v>518</v>
      </c>
      <c r="H160" s="93">
        <f t="shared" si="13"/>
        <v>518</v>
      </c>
      <c r="I160" s="93">
        <f t="shared" si="13"/>
        <v>0</v>
      </c>
      <c r="J160" s="2"/>
    </row>
    <row r="161" spans="1:10" ht="63">
      <c r="A161" s="71" t="s">
        <v>232</v>
      </c>
      <c r="B161" s="70" t="s">
        <v>42</v>
      </c>
      <c r="C161" s="70" t="s">
        <v>44</v>
      </c>
      <c r="D161" s="70" t="s">
        <v>36</v>
      </c>
      <c r="E161" s="70" t="s">
        <v>217</v>
      </c>
      <c r="F161" s="70" t="s">
        <v>237</v>
      </c>
      <c r="G161" s="92">
        <f>H161+I161</f>
        <v>518</v>
      </c>
      <c r="H161" s="92">
        <f>418+100</f>
        <v>518</v>
      </c>
      <c r="I161" s="92"/>
      <c r="J161" s="2"/>
    </row>
    <row r="162" spans="1:10" ht="15.75">
      <c r="A162" s="120" t="s">
        <v>282</v>
      </c>
      <c r="B162" s="70" t="s">
        <v>42</v>
      </c>
      <c r="C162" s="70" t="s">
        <v>44</v>
      </c>
      <c r="D162" s="70" t="s">
        <v>38</v>
      </c>
      <c r="E162" s="70" t="s">
        <v>39</v>
      </c>
      <c r="F162" s="70" t="s">
        <v>37</v>
      </c>
      <c r="G162" s="92">
        <f aca="true" t="shared" si="14" ref="G162:H164">G163</f>
        <v>117</v>
      </c>
      <c r="H162" s="92">
        <f t="shared" si="14"/>
        <v>117</v>
      </c>
      <c r="I162" s="92"/>
      <c r="J162" s="2"/>
    </row>
    <row r="163" spans="1:10" ht="67.5" customHeight="1">
      <c r="A163" s="71" t="s">
        <v>183</v>
      </c>
      <c r="B163" s="70" t="s">
        <v>42</v>
      </c>
      <c r="C163" s="70" t="s">
        <v>44</v>
      </c>
      <c r="D163" s="70" t="s">
        <v>38</v>
      </c>
      <c r="E163" s="70" t="s">
        <v>184</v>
      </c>
      <c r="F163" s="70" t="s">
        <v>37</v>
      </c>
      <c r="G163" s="93">
        <f t="shared" si="14"/>
        <v>117</v>
      </c>
      <c r="H163" s="93">
        <f t="shared" si="14"/>
        <v>117</v>
      </c>
      <c r="I163" s="93"/>
      <c r="J163" s="2"/>
    </row>
    <row r="164" spans="1:10" ht="78.75">
      <c r="A164" s="90" t="s">
        <v>214</v>
      </c>
      <c r="B164" s="70" t="s">
        <v>42</v>
      </c>
      <c r="C164" s="70" t="s">
        <v>44</v>
      </c>
      <c r="D164" s="70" t="s">
        <v>38</v>
      </c>
      <c r="E164" s="70" t="s">
        <v>215</v>
      </c>
      <c r="F164" s="70" t="s">
        <v>37</v>
      </c>
      <c r="G164" s="93">
        <f t="shared" si="14"/>
        <v>117</v>
      </c>
      <c r="H164" s="93">
        <f t="shared" si="14"/>
        <v>117</v>
      </c>
      <c r="I164" s="93"/>
      <c r="J164" s="2"/>
    </row>
    <row r="165" spans="1:10" ht="31.5">
      <c r="A165" s="71" t="s">
        <v>289</v>
      </c>
      <c r="B165" s="70" t="s">
        <v>42</v>
      </c>
      <c r="C165" s="70" t="s">
        <v>44</v>
      </c>
      <c r="D165" s="70" t="s">
        <v>38</v>
      </c>
      <c r="E165" s="70" t="s">
        <v>290</v>
      </c>
      <c r="F165" s="70" t="s">
        <v>37</v>
      </c>
      <c r="G165" s="93">
        <f>G167</f>
        <v>117</v>
      </c>
      <c r="H165" s="93">
        <f>H167</f>
        <v>117</v>
      </c>
      <c r="I165" s="93"/>
      <c r="J165" s="2"/>
    </row>
    <row r="166" spans="1:10" ht="65.25" customHeight="1">
      <c r="A166" s="69" t="s">
        <v>231</v>
      </c>
      <c r="B166" s="70" t="s">
        <v>42</v>
      </c>
      <c r="C166" s="70" t="s">
        <v>44</v>
      </c>
      <c r="D166" s="70" t="s">
        <v>38</v>
      </c>
      <c r="E166" s="70" t="s">
        <v>290</v>
      </c>
      <c r="F166" s="70" t="s">
        <v>71</v>
      </c>
      <c r="G166" s="93">
        <f>G167</f>
        <v>117</v>
      </c>
      <c r="H166" s="93">
        <f>H167</f>
        <v>117</v>
      </c>
      <c r="I166" s="93">
        <f>I167</f>
        <v>0</v>
      </c>
      <c r="J166" s="2"/>
    </row>
    <row r="167" spans="1:10" ht="63">
      <c r="A167" s="69" t="s">
        <v>232</v>
      </c>
      <c r="B167" s="70" t="s">
        <v>42</v>
      </c>
      <c r="C167" s="70" t="s">
        <v>44</v>
      </c>
      <c r="D167" s="70" t="s">
        <v>38</v>
      </c>
      <c r="E167" s="70" t="s">
        <v>290</v>
      </c>
      <c r="F167" s="70" t="s">
        <v>237</v>
      </c>
      <c r="G167" s="93">
        <f>H167+I167</f>
        <v>117</v>
      </c>
      <c r="H167" s="93">
        <v>117</v>
      </c>
      <c r="I167" s="93"/>
      <c r="J167" s="2"/>
    </row>
    <row r="168" spans="1:10" ht="47.25">
      <c r="A168" s="71" t="s">
        <v>218</v>
      </c>
      <c r="B168" s="70" t="s">
        <v>42</v>
      </c>
      <c r="C168" s="70" t="s">
        <v>44</v>
      </c>
      <c r="D168" s="70" t="s">
        <v>44</v>
      </c>
      <c r="E168" s="70" t="s">
        <v>39</v>
      </c>
      <c r="F168" s="70" t="s">
        <v>37</v>
      </c>
      <c r="G168" s="92">
        <f>G170</f>
        <v>2.14</v>
      </c>
      <c r="H168" s="92">
        <f>H170</f>
        <v>0</v>
      </c>
      <c r="I168" s="92">
        <f>I170</f>
        <v>2.14</v>
      </c>
      <c r="J168" s="2"/>
    </row>
    <row r="169" spans="1:10" ht="75" customHeight="1">
      <c r="A169" s="90" t="s">
        <v>164</v>
      </c>
      <c r="B169" s="70" t="s">
        <v>42</v>
      </c>
      <c r="C169" s="70" t="s">
        <v>44</v>
      </c>
      <c r="D169" s="70" t="s">
        <v>44</v>
      </c>
      <c r="E169" s="70" t="s">
        <v>87</v>
      </c>
      <c r="F169" s="70" t="s">
        <v>37</v>
      </c>
      <c r="G169" s="92">
        <f>G170</f>
        <v>2.14</v>
      </c>
      <c r="H169" s="92">
        <f>H170</f>
        <v>0</v>
      </c>
      <c r="I169" s="92">
        <f>I170</f>
        <v>2.14</v>
      </c>
      <c r="J169" s="2"/>
    </row>
    <row r="170" spans="1:10" ht="94.5">
      <c r="A170" s="69" t="s">
        <v>219</v>
      </c>
      <c r="B170" s="70" t="s">
        <v>42</v>
      </c>
      <c r="C170" s="70" t="s">
        <v>44</v>
      </c>
      <c r="D170" s="70" t="s">
        <v>44</v>
      </c>
      <c r="E170" s="70" t="s">
        <v>220</v>
      </c>
      <c r="F170" s="70" t="s">
        <v>37</v>
      </c>
      <c r="G170" s="92">
        <f>G174+G172</f>
        <v>2.14</v>
      </c>
      <c r="H170" s="92">
        <f>H174+H172</f>
        <v>0</v>
      </c>
      <c r="I170" s="92">
        <f>I174+I172</f>
        <v>2.14</v>
      </c>
      <c r="J170" s="2"/>
    </row>
    <row r="171" spans="1:10" ht="141.75">
      <c r="A171" s="71" t="s">
        <v>257</v>
      </c>
      <c r="B171" s="70" t="s">
        <v>42</v>
      </c>
      <c r="C171" s="70" t="s">
        <v>44</v>
      </c>
      <c r="D171" s="70" t="s">
        <v>44</v>
      </c>
      <c r="E171" s="70" t="s">
        <v>220</v>
      </c>
      <c r="F171" s="70" t="s">
        <v>68</v>
      </c>
      <c r="G171" s="92">
        <f>G172</f>
        <v>1.78</v>
      </c>
      <c r="H171" s="92">
        <f>H172</f>
        <v>0</v>
      </c>
      <c r="I171" s="92">
        <f>I172</f>
        <v>1.78</v>
      </c>
      <c r="J171" s="2"/>
    </row>
    <row r="172" spans="1:10" ht="47.25">
      <c r="A172" s="71" t="s">
        <v>233</v>
      </c>
      <c r="B172" s="70" t="s">
        <v>42</v>
      </c>
      <c r="C172" s="70" t="s">
        <v>44</v>
      </c>
      <c r="D172" s="70" t="s">
        <v>44</v>
      </c>
      <c r="E172" s="70" t="s">
        <v>220</v>
      </c>
      <c r="F172" s="70" t="s">
        <v>234</v>
      </c>
      <c r="G172" s="92">
        <f>I172+H172</f>
        <v>1.78</v>
      </c>
      <c r="H172" s="92"/>
      <c r="I172" s="92">
        <v>1.78</v>
      </c>
      <c r="J172" s="2"/>
    </row>
    <row r="173" spans="1:10" ht="78.75">
      <c r="A173" s="69" t="s">
        <v>231</v>
      </c>
      <c r="B173" s="70" t="s">
        <v>42</v>
      </c>
      <c r="C173" s="70" t="s">
        <v>44</v>
      </c>
      <c r="D173" s="70" t="s">
        <v>44</v>
      </c>
      <c r="E173" s="70" t="s">
        <v>220</v>
      </c>
      <c r="F173" s="70" t="s">
        <v>71</v>
      </c>
      <c r="G173" s="92">
        <f>G174</f>
        <v>0.36</v>
      </c>
      <c r="H173" s="92">
        <f>H174</f>
        <v>0</v>
      </c>
      <c r="I173" s="92">
        <f>I174</f>
        <v>0.36</v>
      </c>
      <c r="J173" s="2"/>
    </row>
    <row r="174" spans="1:10" ht="63">
      <c r="A174" s="69" t="s">
        <v>232</v>
      </c>
      <c r="B174" s="70" t="s">
        <v>42</v>
      </c>
      <c r="C174" s="70" t="s">
        <v>44</v>
      </c>
      <c r="D174" s="70" t="s">
        <v>44</v>
      </c>
      <c r="E174" s="70" t="s">
        <v>220</v>
      </c>
      <c r="F174" s="70" t="s">
        <v>237</v>
      </c>
      <c r="G174" s="92">
        <f>H174+I174</f>
        <v>0.36</v>
      </c>
      <c r="H174" s="92"/>
      <c r="I174" s="93">
        <v>0.36</v>
      </c>
      <c r="J174" s="2"/>
    </row>
    <row r="175" spans="1:10" ht="15.75">
      <c r="A175" s="72" t="s">
        <v>24</v>
      </c>
      <c r="B175" s="83" t="s">
        <v>42</v>
      </c>
      <c r="C175" s="83" t="s">
        <v>45</v>
      </c>
      <c r="D175" s="83" t="s">
        <v>43</v>
      </c>
      <c r="E175" s="83" t="s">
        <v>39</v>
      </c>
      <c r="F175" s="83" t="s">
        <v>37</v>
      </c>
      <c r="G175" s="84">
        <f>G185+G190+G176</f>
        <v>3904.08</v>
      </c>
      <c r="H175" s="84">
        <f>H185+H190+H176</f>
        <v>3904.08</v>
      </c>
      <c r="I175" s="84">
        <f>I185+I190+I176</f>
        <v>0</v>
      </c>
      <c r="J175" s="2"/>
    </row>
    <row r="176" spans="1:10" ht="15.75">
      <c r="A176" s="71" t="s">
        <v>26</v>
      </c>
      <c r="B176" s="70" t="s">
        <v>42</v>
      </c>
      <c r="C176" s="70" t="s">
        <v>45</v>
      </c>
      <c r="D176" s="70" t="s">
        <v>36</v>
      </c>
      <c r="E176" s="70" t="s">
        <v>39</v>
      </c>
      <c r="F176" s="70" t="s">
        <v>37</v>
      </c>
      <c r="G176" s="92">
        <f aca="true" t="shared" si="15" ref="G176:I177">G177</f>
        <v>3781.08</v>
      </c>
      <c r="H176" s="92">
        <f t="shared" si="15"/>
        <v>3781.08</v>
      </c>
      <c r="I176" s="92">
        <f t="shared" si="15"/>
        <v>0</v>
      </c>
      <c r="J176" s="2"/>
    </row>
    <row r="177" spans="1:10" ht="110.25">
      <c r="A177" s="71" t="s">
        <v>183</v>
      </c>
      <c r="B177" s="70" t="s">
        <v>42</v>
      </c>
      <c r="C177" s="70" t="s">
        <v>45</v>
      </c>
      <c r="D177" s="70" t="s">
        <v>36</v>
      </c>
      <c r="E177" s="70" t="s">
        <v>184</v>
      </c>
      <c r="F177" s="70" t="s">
        <v>37</v>
      </c>
      <c r="G177" s="93">
        <f t="shared" si="15"/>
        <v>3781.08</v>
      </c>
      <c r="H177" s="93">
        <f t="shared" si="15"/>
        <v>3781.08</v>
      </c>
      <c r="I177" s="93">
        <f t="shared" si="15"/>
        <v>0</v>
      </c>
      <c r="J177" s="2"/>
    </row>
    <row r="178" spans="1:10" ht="78.75">
      <c r="A178" s="90" t="s">
        <v>214</v>
      </c>
      <c r="B178" s="70" t="s">
        <v>42</v>
      </c>
      <c r="C178" s="70" t="s">
        <v>45</v>
      </c>
      <c r="D178" s="70" t="s">
        <v>36</v>
      </c>
      <c r="E178" s="70" t="s">
        <v>215</v>
      </c>
      <c r="F178" s="70" t="s">
        <v>37</v>
      </c>
      <c r="G178" s="93">
        <f>G179+G182</f>
        <v>3781.08</v>
      </c>
      <c r="H178" s="93">
        <f>H179+H182</f>
        <v>3781.08</v>
      </c>
      <c r="I178" s="93">
        <f>I179+I182</f>
        <v>0</v>
      </c>
      <c r="J178" s="2"/>
    </row>
    <row r="179" spans="1:10" ht="63">
      <c r="A179" s="71" t="s">
        <v>216</v>
      </c>
      <c r="B179" s="70" t="s">
        <v>42</v>
      </c>
      <c r="C179" s="70" t="s">
        <v>45</v>
      </c>
      <c r="D179" s="70" t="s">
        <v>36</v>
      </c>
      <c r="E179" s="70" t="s">
        <v>217</v>
      </c>
      <c r="F179" s="70" t="s">
        <v>37</v>
      </c>
      <c r="G179" s="93">
        <f aca="true" t="shared" si="16" ref="G179:I180">G180</f>
        <v>1660.29</v>
      </c>
      <c r="H179" s="93">
        <f t="shared" si="16"/>
        <v>1660.29</v>
      </c>
      <c r="I179" s="93">
        <f t="shared" si="16"/>
        <v>0</v>
      </c>
      <c r="J179" s="2"/>
    </row>
    <row r="180" spans="1:10" ht="78.75">
      <c r="A180" s="69" t="s">
        <v>231</v>
      </c>
      <c r="B180" s="70" t="s">
        <v>42</v>
      </c>
      <c r="C180" s="70" t="s">
        <v>45</v>
      </c>
      <c r="D180" s="70" t="s">
        <v>36</v>
      </c>
      <c r="E180" s="70" t="s">
        <v>217</v>
      </c>
      <c r="F180" s="70" t="s">
        <v>71</v>
      </c>
      <c r="G180" s="93">
        <f t="shared" si="16"/>
        <v>1660.29</v>
      </c>
      <c r="H180" s="93">
        <f t="shared" si="16"/>
        <v>1660.29</v>
      </c>
      <c r="I180" s="93">
        <f t="shared" si="16"/>
        <v>0</v>
      </c>
      <c r="J180" s="2"/>
    </row>
    <row r="181" spans="1:10" ht="63">
      <c r="A181" s="69" t="s">
        <v>232</v>
      </c>
      <c r="B181" s="70" t="s">
        <v>42</v>
      </c>
      <c r="C181" s="70" t="s">
        <v>45</v>
      </c>
      <c r="D181" s="70" t="s">
        <v>36</v>
      </c>
      <c r="E181" s="70" t="s">
        <v>217</v>
      </c>
      <c r="F181" s="70" t="s">
        <v>237</v>
      </c>
      <c r="G181" s="92">
        <f>H181+I181</f>
        <v>1660.29</v>
      </c>
      <c r="H181" s="92">
        <f>2248.93-588.64</f>
        <v>1660.29</v>
      </c>
      <c r="I181" s="92"/>
      <c r="J181" s="2"/>
    </row>
    <row r="182" spans="1:10" ht="94.5">
      <c r="A182" s="67" t="s">
        <v>299</v>
      </c>
      <c r="B182" s="70" t="s">
        <v>42</v>
      </c>
      <c r="C182" s="70" t="s">
        <v>45</v>
      </c>
      <c r="D182" s="70" t="s">
        <v>36</v>
      </c>
      <c r="E182" s="70" t="s">
        <v>268</v>
      </c>
      <c r="F182" s="70" t="s">
        <v>37</v>
      </c>
      <c r="G182" s="92">
        <f aca="true" t="shared" si="17" ref="G182:I183">G183</f>
        <v>2120.79</v>
      </c>
      <c r="H182" s="92">
        <f t="shared" si="17"/>
        <v>2120.79</v>
      </c>
      <c r="I182" s="92">
        <f t="shared" si="17"/>
        <v>0</v>
      </c>
      <c r="J182" s="2"/>
    </row>
    <row r="183" spans="1:10" ht="78.75">
      <c r="A183" s="69" t="s">
        <v>285</v>
      </c>
      <c r="B183" s="70" t="s">
        <v>42</v>
      </c>
      <c r="C183" s="70" t="s">
        <v>45</v>
      </c>
      <c r="D183" s="70" t="s">
        <v>36</v>
      </c>
      <c r="E183" s="70" t="s">
        <v>268</v>
      </c>
      <c r="F183" s="70" t="s">
        <v>286</v>
      </c>
      <c r="G183" s="92">
        <f t="shared" si="17"/>
        <v>2120.79</v>
      </c>
      <c r="H183" s="92">
        <f t="shared" si="17"/>
        <v>2120.79</v>
      </c>
      <c r="I183" s="92">
        <f t="shared" si="17"/>
        <v>0</v>
      </c>
      <c r="J183" s="2"/>
    </row>
    <row r="184" spans="1:10" ht="31.5">
      <c r="A184" s="69" t="s">
        <v>287</v>
      </c>
      <c r="B184" s="70" t="s">
        <v>42</v>
      </c>
      <c r="C184" s="70" t="s">
        <v>45</v>
      </c>
      <c r="D184" s="70" t="s">
        <v>36</v>
      </c>
      <c r="E184" s="70" t="s">
        <v>268</v>
      </c>
      <c r="F184" s="70" t="s">
        <v>288</v>
      </c>
      <c r="G184" s="92">
        <f>H184+I184</f>
        <v>2120.79</v>
      </c>
      <c r="H184" s="92">
        <f>3129.98-440.69-568.5</f>
        <v>2120.79</v>
      </c>
      <c r="I184" s="92"/>
      <c r="J184" s="2"/>
    </row>
    <row r="185" spans="1:10" ht="47.25">
      <c r="A185" s="115" t="s">
        <v>59</v>
      </c>
      <c r="B185" s="87" t="s">
        <v>42</v>
      </c>
      <c r="C185" s="87" t="s">
        <v>45</v>
      </c>
      <c r="D185" s="87" t="s">
        <v>44</v>
      </c>
      <c r="E185" s="87" t="s">
        <v>39</v>
      </c>
      <c r="F185" s="87" t="s">
        <v>37</v>
      </c>
      <c r="G185" s="89">
        <f aca="true" t="shared" si="18" ref="G185:I186">G186</f>
        <v>30</v>
      </c>
      <c r="H185" s="89">
        <f t="shared" si="18"/>
        <v>30</v>
      </c>
      <c r="I185" s="89">
        <f t="shared" si="18"/>
        <v>0</v>
      </c>
      <c r="J185" s="2"/>
    </row>
    <row r="186" spans="1:10" ht="78.75">
      <c r="A186" s="69" t="s">
        <v>176</v>
      </c>
      <c r="B186" s="70" t="s">
        <v>42</v>
      </c>
      <c r="C186" s="73" t="s">
        <v>45</v>
      </c>
      <c r="D186" s="73" t="s">
        <v>44</v>
      </c>
      <c r="E186" s="121">
        <v>1090000</v>
      </c>
      <c r="F186" s="73" t="s">
        <v>37</v>
      </c>
      <c r="G186" s="97">
        <f t="shared" si="18"/>
        <v>30</v>
      </c>
      <c r="H186" s="97">
        <f t="shared" si="18"/>
        <v>30</v>
      </c>
      <c r="I186" s="97">
        <f t="shared" si="18"/>
        <v>0</v>
      </c>
      <c r="J186" s="2"/>
    </row>
    <row r="187" spans="1:10" ht="63">
      <c r="A187" s="69" t="s">
        <v>127</v>
      </c>
      <c r="B187" s="70" t="s">
        <v>42</v>
      </c>
      <c r="C187" s="73" t="s">
        <v>45</v>
      </c>
      <c r="D187" s="73" t="s">
        <v>44</v>
      </c>
      <c r="E187" s="121">
        <v>1092313</v>
      </c>
      <c r="F187" s="73" t="s">
        <v>37</v>
      </c>
      <c r="G187" s="97">
        <f>G189</f>
        <v>30</v>
      </c>
      <c r="H187" s="97">
        <f>H189</f>
        <v>30</v>
      </c>
      <c r="I187" s="97">
        <f>I189</f>
        <v>0</v>
      </c>
      <c r="J187" s="2"/>
    </row>
    <row r="188" spans="1:10" ht="78.75">
      <c r="A188" s="69" t="s">
        <v>231</v>
      </c>
      <c r="B188" s="70" t="s">
        <v>42</v>
      </c>
      <c r="C188" s="73" t="s">
        <v>45</v>
      </c>
      <c r="D188" s="73" t="s">
        <v>44</v>
      </c>
      <c r="E188" s="121">
        <v>1092313</v>
      </c>
      <c r="F188" s="73" t="s">
        <v>71</v>
      </c>
      <c r="G188" s="97">
        <f>G189</f>
        <v>30</v>
      </c>
      <c r="H188" s="97">
        <f>H189</f>
        <v>30</v>
      </c>
      <c r="I188" s="97">
        <f>I189</f>
        <v>0</v>
      </c>
      <c r="J188" s="2"/>
    </row>
    <row r="189" spans="1:10" ht="63">
      <c r="A189" s="69" t="s">
        <v>232</v>
      </c>
      <c r="B189" s="70" t="s">
        <v>42</v>
      </c>
      <c r="C189" s="73" t="s">
        <v>45</v>
      </c>
      <c r="D189" s="73" t="s">
        <v>44</v>
      </c>
      <c r="E189" s="121">
        <v>1092313</v>
      </c>
      <c r="F189" s="70" t="s">
        <v>237</v>
      </c>
      <c r="G189" s="92">
        <f>H189+I189</f>
        <v>30</v>
      </c>
      <c r="H189" s="93">
        <v>30</v>
      </c>
      <c r="I189" s="93"/>
      <c r="J189" s="2"/>
    </row>
    <row r="190" spans="1:10" ht="31.5">
      <c r="A190" s="86" t="s">
        <v>27</v>
      </c>
      <c r="B190" s="87" t="s">
        <v>42</v>
      </c>
      <c r="C190" s="87" t="s">
        <v>45</v>
      </c>
      <c r="D190" s="87" t="s">
        <v>45</v>
      </c>
      <c r="E190" s="87" t="s">
        <v>39</v>
      </c>
      <c r="F190" s="87" t="s">
        <v>37</v>
      </c>
      <c r="G190" s="89">
        <f>G198+G191+G202</f>
        <v>93</v>
      </c>
      <c r="H190" s="89">
        <f>H198+H191+H202</f>
        <v>93</v>
      </c>
      <c r="I190" s="89">
        <f>I198+I191+I202</f>
        <v>0</v>
      </c>
      <c r="J190" s="2"/>
    </row>
    <row r="191" spans="1:10" ht="141.75">
      <c r="A191" s="69" t="s">
        <v>178</v>
      </c>
      <c r="B191" s="70" t="s">
        <v>42</v>
      </c>
      <c r="C191" s="70" t="s">
        <v>45</v>
      </c>
      <c r="D191" s="70" t="s">
        <v>45</v>
      </c>
      <c r="E191" s="70" t="s">
        <v>179</v>
      </c>
      <c r="F191" s="70" t="s">
        <v>37</v>
      </c>
      <c r="G191" s="92">
        <f>G195+G192</f>
        <v>65</v>
      </c>
      <c r="H191" s="92">
        <f>H195+H192</f>
        <v>65</v>
      </c>
      <c r="I191" s="92">
        <f>I195+I192</f>
        <v>0</v>
      </c>
      <c r="J191" s="2"/>
    </row>
    <row r="192" spans="1:10" ht="47.25">
      <c r="A192" s="69" t="s">
        <v>182</v>
      </c>
      <c r="B192" s="70" t="s">
        <v>42</v>
      </c>
      <c r="C192" s="70" t="s">
        <v>45</v>
      </c>
      <c r="D192" s="70" t="s">
        <v>45</v>
      </c>
      <c r="E192" s="70" t="s">
        <v>221</v>
      </c>
      <c r="F192" s="70" t="s">
        <v>37</v>
      </c>
      <c r="G192" s="92">
        <f>G194</f>
        <v>60</v>
      </c>
      <c r="H192" s="92">
        <f>H194</f>
        <v>60</v>
      </c>
      <c r="I192" s="92">
        <f>I194</f>
        <v>0</v>
      </c>
      <c r="J192" s="2"/>
    </row>
    <row r="193" spans="1:10" ht="78.75">
      <c r="A193" s="69" t="s">
        <v>231</v>
      </c>
      <c r="B193" s="70" t="s">
        <v>42</v>
      </c>
      <c r="C193" s="70" t="s">
        <v>45</v>
      </c>
      <c r="D193" s="70" t="s">
        <v>45</v>
      </c>
      <c r="E193" s="70" t="s">
        <v>221</v>
      </c>
      <c r="F193" s="70" t="s">
        <v>71</v>
      </c>
      <c r="G193" s="92">
        <f>G194</f>
        <v>60</v>
      </c>
      <c r="H193" s="92">
        <f>H194</f>
        <v>60</v>
      </c>
      <c r="I193" s="92">
        <f>I194</f>
        <v>0</v>
      </c>
      <c r="J193" s="2"/>
    </row>
    <row r="194" spans="1:10" ht="63">
      <c r="A194" s="69" t="s">
        <v>232</v>
      </c>
      <c r="B194" s="70" t="s">
        <v>42</v>
      </c>
      <c r="C194" s="70" t="s">
        <v>45</v>
      </c>
      <c r="D194" s="70" t="s">
        <v>45</v>
      </c>
      <c r="E194" s="70" t="s">
        <v>221</v>
      </c>
      <c r="F194" s="70" t="s">
        <v>237</v>
      </c>
      <c r="G194" s="92">
        <f>H194+I194</f>
        <v>60</v>
      </c>
      <c r="H194" s="92">
        <v>60</v>
      </c>
      <c r="I194" s="92"/>
      <c r="J194" s="2"/>
    </row>
    <row r="195" spans="1:10" ht="47.25">
      <c r="A195" s="69" t="s">
        <v>171</v>
      </c>
      <c r="B195" s="70" t="s">
        <v>42</v>
      </c>
      <c r="C195" s="70" t="s">
        <v>45</v>
      </c>
      <c r="D195" s="70" t="s">
        <v>45</v>
      </c>
      <c r="E195" s="70" t="s">
        <v>181</v>
      </c>
      <c r="F195" s="70" t="s">
        <v>37</v>
      </c>
      <c r="G195" s="92">
        <f>G197</f>
        <v>5</v>
      </c>
      <c r="H195" s="92">
        <f>H197</f>
        <v>5</v>
      </c>
      <c r="I195" s="92">
        <f>I197</f>
        <v>0</v>
      </c>
      <c r="J195" s="2"/>
    </row>
    <row r="196" spans="1:10" ht="78.75">
      <c r="A196" s="69" t="s">
        <v>231</v>
      </c>
      <c r="B196" s="70" t="s">
        <v>42</v>
      </c>
      <c r="C196" s="70" t="s">
        <v>45</v>
      </c>
      <c r="D196" s="70" t="s">
        <v>45</v>
      </c>
      <c r="E196" s="70" t="s">
        <v>181</v>
      </c>
      <c r="F196" s="70" t="s">
        <v>71</v>
      </c>
      <c r="G196" s="92">
        <f>G197</f>
        <v>5</v>
      </c>
      <c r="H196" s="92">
        <f>H197</f>
        <v>5</v>
      </c>
      <c r="I196" s="92">
        <f>I197</f>
        <v>0</v>
      </c>
      <c r="J196" s="2"/>
    </row>
    <row r="197" spans="1:10" ht="63">
      <c r="A197" s="69" t="s">
        <v>232</v>
      </c>
      <c r="B197" s="70" t="s">
        <v>42</v>
      </c>
      <c r="C197" s="70" t="s">
        <v>45</v>
      </c>
      <c r="D197" s="70" t="s">
        <v>45</v>
      </c>
      <c r="E197" s="70" t="s">
        <v>181</v>
      </c>
      <c r="F197" s="70" t="s">
        <v>237</v>
      </c>
      <c r="G197" s="92">
        <f>H197+I197</f>
        <v>5</v>
      </c>
      <c r="H197" s="92">
        <v>5</v>
      </c>
      <c r="I197" s="92"/>
      <c r="J197" s="2"/>
    </row>
    <row r="198" spans="1:10" ht="63">
      <c r="A198" s="69" t="s">
        <v>200</v>
      </c>
      <c r="B198" s="70" t="s">
        <v>42</v>
      </c>
      <c r="C198" s="70" t="s">
        <v>45</v>
      </c>
      <c r="D198" s="70" t="s">
        <v>45</v>
      </c>
      <c r="E198" s="70" t="s">
        <v>201</v>
      </c>
      <c r="F198" s="70" t="s">
        <v>37</v>
      </c>
      <c r="G198" s="93">
        <f>G199</f>
        <v>20</v>
      </c>
      <c r="H198" s="93">
        <f>H199</f>
        <v>20</v>
      </c>
      <c r="I198" s="93">
        <f>I199</f>
        <v>0</v>
      </c>
      <c r="J198" s="2"/>
    </row>
    <row r="199" spans="1:10" ht="63">
      <c r="A199" s="69" t="s">
        <v>202</v>
      </c>
      <c r="B199" s="70" t="s">
        <v>42</v>
      </c>
      <c r="C199" s="70" t="s">
        <v>45</v>
      </c>
      <c r="D199" s="70" t="s">
        <v>45</v>
      </c>
      <c r="E199" s="94" t="s">
        <v>203</v>
      </c>
      <c r="F199" s="70" t="s">
        <v>37</v>
      </c>
      <c r="G199" s="93">
        <f>G201</f>
        <v>20</v>
      </c>
      <c r="H199" s="93">
        <f>H201</f>
        <v>20</v>
      </c>
      <c r="I199" s="93">
        <f>I201</f>
        <v>0</v>
      </c>
      <c r="J199" s="2"/>
    </row>
    <row r="200" spans="1:10" ht="78.75">
      <c r="A200" s="69" t="s">
        <v>231</v>
      </c>
      <c r="B200" s="70" t="s">
        <v>42</v>
      </c>
      <c r="C200" s="70" t="s">
        <v>45</v>
      </c>
      <c r="D200" s="70" t="s">
        <v>45</v>
      </c>
      <c r="E200" s="94" t="s">
        <v>203</v>
      </c>
      <c r="F200" s="70" t="s">
        <v>71</v>
      </c>
      <c r="G200" s="93">
        <f>G201</f>
        <v>20</v>
      </c>
      <c r="H200" s="93">
        <f>H201</f>
        <v>20</v>
      </c>
      <c r="I200" s="93">
        <f>I201</f>
        <v>0</v>
      </c>
      <c r="J200" s="2"/>
    </row>
    <row r="201" spans="1:10" ht="63">
      <c r="A201" s="69" t="s">
        <v>232</v>
      </c>
      <c r="B201" s="70" t="s">
        <v>42</v>
      </c>
      <c r="C201" s="70" t="s">
        <v>45</v>
      </c>
      <c r="D201" s="70" t="s">
        <v>45</v>
      </c>
      <c r="E201" s="94" t="s">
        <v>203</v>
      </c>
      <c r="F201" s="70" t="s">
        <v>237</v>
      </c>
      <c r="G201" s="93">
        <f>H201+I201</f>
        <v>20</v>
      </c>
      <c r="H201" s="93">
        <f>160-140</f>
        <v>20</v>
      </c>
      <c r="I201" s="93"/>
      <c r="J201" s="2"/>
    </row>
    <row r="202" spans="1:10" ht="78.75">
      <c r="A202" s="95" t="s">
        <v>151</v>
      </c>
      <c r="B202" s="70" t="s">
        <v>42</v>
      </c>
      <c r="C202" s="70" t="s">
        <v>45</v>
      </c>
      <c r="D202" s="70" t="s">
        <v>45</v>
      </c>
      <c r="E202" s="70" t="s">
        <v>153</v>
      </c>
      <c r="F202" s="70" t="s">
        <v>37</v>
      </c>
      <c r="G202" s="92">
        <f>G203</f>
        <v>8</v>
      </c>
      <c r="H202" s="92">
        <f>H203</f>
        <v>8</v>
      </c>
      <c r="I202" s="92">
        <f>I203</f>
        <v>0</v>
      </c>
      <c r="J202" s="2"/>
    </row>
    <row r="203" spans="1:10" ht="63">
      <c r="A203" s="95" t="s">
        <v>135</v>
      </c>
      <c r="B203" s="70" t="s">
        <v>42</v>
      </c>
      <c r="C203" s="70" t="s">
        <v>45</v>
      </c>
      <c r="D203" s="70" t="s">
        <v>45</v>
      </c>
      <c r="E203" s="70" t="s">
        <v>152</v>
      </c>
      <c r="F203" s="70" t="s">
        <v>37</v>
      </c>
      <c r="G203" s="92">
        <f>G205</f>
        <v>8</v>
      </c>
      <c r="H203" s="92">
        <f>H205</f>
        <v>8</v>
      </c>
      <c r="I203" s="92">
        <f>I205</f>
        <v>0</v>
      </c>
      <c r="J203" s="2"/>
    </row>
    <row r="204" spans="1:10" ht="78.75">
      <c r="A204" s="69" t="s">
        <v>231</v>
      </c>
      <c r="B204" s="70" t="s">
        <v>42</v>
      </c>
      <c r="C204" s="70" t="s">
        <v>45</v>
      </c>
      <c r="D204" s="70" t="s">
        <v>45</v>
      </c>
      <c r="E204" s="70" t="s">
        <v>152</v>
      </c>
      <c r="F204" s="70" t="s">
        <v>71</v>
      </c>
      <c r="G204" s="92">
        <f>G205</f>
        <v>8</v>
      </c>
      <c r="H204" s="92">
        <f>H205</f>
        <v>8</v>
      </c>
      <c r="I204" s="92">
        <f>I205</f>
        <v>0</v>
      </c>
      <c r="J204" s="2"/>
    </row>
    <row r="205" spans="1:10" ht="63">
      <c r="A205" s="69" t="s">
        <v>232</v>
      </c>
      <c r="B205" s="70" t="s">
        <v>42</v>
      </c>
      <c r="C205" s="70" t="s">
        <v>45</v>
      </c>
      <c r="D205" s="70" t="s">
        <v>45</v>
      </c>
      <c r="E205" s="70" t="s">
        <v>152</v>
      </c>
      <c r="F205" s="70" t="s">
        <v>237</v>
      </c>
      <c r="G205" s="92">
        <f>H205+I205</f>
        <v>8</v>
      </c>
      <c r="H205" s="92">
        <v>8</v>
      </c>
      <c r="I205" s="92"/>
      <c r="J205" s="2"/>
    </row>
    <row r="206" spans="1:10" ht="31.5">
      <c r="A206" s="72" t="s">
        <v>64</v>
      </c>
      <c r="B206" s="83" t="s">
        <v>42</v>
      </c>
      <c r="C206" s="83" t="s">
        <v>47</v>
      </c>
      <c r="D206" s="83" t="s">
        <v>43</v>
      </c>
      <c r="E206" s="83" t="s">
        <v>39</v>
      </c>
      <c r="F206" s="83" t="s">
        <v>37</v>
      </c>
      <c r="G206" s="84">
        <f>G207+G216</f>
        <v>3297.89</v>
      </c>
      <c r="H206" s="84">
        <f>H207+H216</f>
        <v>3297.89</v>
      </c>
      <c r="I206" s="84">
        <f>I207+I216</f>
        <v>0</v>
      </c>
      <c r="J206" s="2"/>
    </row>
    <row r="207" spans="1:10" ht="15.75">
      <c r="A207" s="86" t="s">
        <v>29</v>
      </c>
      <c r="B207" s="87" t="s">
        <v>42</v>
      </c>
      <c r="C207" s="87" t="s">
        <v>47</v>
      </c>
      <c r="D207" s="87" t="s">
        <v>35</v>
      </c>
      <c r="E207" s="87" t="s">
        <v>39</v>
      </c>
      <c r="F207" s="87" t="s">
        <v>37</v>
      </c>
      <c r="G207" s="89">
        <f aca="true" t="shared" si="19" ref="G207:I208">G208</f>
        <v>3012.89</v>
      </c>
      <c r="H207" s="89">
        <f t="shared" si="19"/>
        <v>3012.89</v>
      </c>
      <c r="I207" s="89">
        <f t="shared" si="19"/>
        <v>0</v>
      </c>
      <c r="J207" s="2"/>
    </row>
    <row r="208" spans="1:10" ht="47.25">
      <c r="A208" s="90" t="s">
        <v>164</v>
      </c>
      <c r="B208" s="70" t="s">
        <v>42</v>
      </c>
      <c r="C208" s="70" t="s">
        <v>47</v>
      </c>
      <c r="D208" s="70" t="s">
        <v>35</v>
      </c>
      <c r="E208" s="70" t="s">
        <v>87</v>
      </c>
      <c r="F208" s="70" t="s">
        <v>37</v>
      </c>
      <c r="G208" s="93">
        <f t="shared" si="19"/>
        <v>3012.89</v>
      </c>
      <c r="H208" s="93">
        <f t="shared" si="19"/>
        <v>3012.89</v>
      </c>
      <c r="I208" s="93">
        <f t="shared" si="19"/>
        <v>0</v>
      </c>
      <c r="J208" s="2"/>
    </row>
    <row r="209" spans="1:10" ht="78.75">
      <c r="A209" s="71" t="s">
        <v>154</v>
      </c>
      <c r="B209" s="70" t="s">
        <v>42</v>
      </c>
      <c r="C209" s="70" t="s">
        <v>47</v>
      </c>
      <c r="D209" s="70" t="s">
        <v>35</v>
      </c>
      <c r="E209" s="70" t="s">
        <v>155</v>
      </c>
      <c r="F209" s="70" t="s">
        <v>37</v>
      </c>
      <c r="G209" s="93">
        <f>G210+G212+G214</f>
        <v>3012.89</v>
      </c>
      <c r="H209" s="93">
        <f>H210+H212+H214</f>
        <v>3012.89</v>
      </c>
      <c r="I209" s="93">
        <f>I210+I212+I214</f>
        <v>0</v>
      </c>
      <c r="J209" s="2"/>
    </row>
    <row r="210" spans="1:10" ht="126">
      <c r="A210" s="71" t="s">
        <v>235</v>
      </c>
      <c r="B210" s="70" t="s">
        <v>42</v>
      </c>
      <c r="C210" s="70" t="s">
        <v>47</v>
      </c>
      <c r="D210" s="70" t="s">
        <v>35</v>
      </c>
      <c r="E210" s="70" t="s">
        <v>155</v>
      </c>
      <c r="F210" s="70" t="s">
        <v>68</v>
      </c>
      <c r="G210" s="93">
        <f>G211</f>
        <v>2614.24</v>
      </c>
      <c r="H210" s="93">
        <f>H211</f>
        <v>2614.24</v>
      </c>
      <c r="I210" s="93">
        <f>I211</f>
        <v>0</v>
      </c>
      <c r="J210" s="2"/>
    </row>
    <row r="211" spans="1:10" ht="31.5">
      <c r="A211" s="69" t="s">
        <v>246</v>
      </c>
      <c r="B211" s="70" t="s">
        <v>42</v>
      </c>
      <c r="C211" s="70" t="s">
        <v>47</v>
      </c>
      <c r="D211" s="70" t="s">
        <v>35</v>
      </c>
      <c r="E211" s="70" t="s">
        <v>155</v>
      </c>
      <c r="F211" s="70" t="s">
        <v>247</v>
      </c>
      <c r="G211" s="92">
        <f>H211+I211</f>
        <v>2614.24</v>
      </c>
      <c r="H211" s="92">
        <v>2614.24</v>
      </c>
      <c r="I211" s="93"/>
      <c r="J211" s="2"/>
    </row>
    <row r="212" spans="1:10" ht="78.75">
      <c r="A212" s="69" t="s">
        <v>231</v>
      </c>
      <c r="B212" s="70" t="s">
        <v>42</v>
      </c>
      <c r="C212" s="70" t="s">
        <v>47</v>
      </c>
      <c r="D212" s="70" t="s">
        <v>35</v>
      </c>
      <c r="E212" s="70" t="s">
        <v>155</v>
      </c>
      <c r="F212" s="70" t="s">
        <v>71</v>
      </c>
      <c r="G212" s="92">
        <f>G213</f>
        <v>395.65</v>
      </c>
      <c r="H212" s="92">
        <f>H213</f>
        <v>395.65</v>
      </c>
      <c r="I212" s="92">
        <f>I213</f>
        <v>0</v>
      </c>
      <c r="J212" s="2"/>
    </row>
    <row r="213" spans="1:10" ht="63">
      <c r="A213" s="69" t="s">
        <v>232</v>
      </c>
      <c r="B213" s="70" t="s">
        <v>42</v>
      </c>
      <c r="C213" s="70" t="s">
        <v>47</v>
      </c>
      <c r="D213" s="70" t="s">
        <v>35</v>
      </c>
      <c r="E213" s="70" t="s">
        <v>155</v>
      </c>
      <c r="F213" s="70" t="s">
        <v>237</v>
      </c>
      <c r="G213" s="92">
        <f>H213+I213</f>
        <v>395.65</v>
      </c>
      <c r="H213" s="92">
        <v>395.65</v>
      </c>
      <c r="I213" s="92"/>
      <c r="J213" s="2"/>
    </row>
    <row r="214" spans="1:10" ht="15.75">
      <c r="A214" s="69" t="s">
        <v>238</v>
      </c>
      <c r="B214" s="70" t="s">
        <v>42</v>
      </c>
      <c r="C214" s="70" t="s">
        <v>47</v>
      </c>
      <c r="D214" s="70" t="s">
        <v>35</v>
      </c>
      <c r="E214" s="70" t="s">
        <v>155</v>
      </c>
      <c r="F214" s="70" t="s">
        <v>241</v>
      </c>
      <c r="G214" s="92">
        <f>G215</f>
        <v>3</v>
      </c>
      <c r="H214" s="92">
        <f>H215</f>
        <v>3</v>
      </c>
      <c r="I214" s="92"/>
      <c r="J214" s="2"/>
    </row>
    <row r="215" spans="1:10" ht="31.5">
      <c r="A215" s="69" t="s">
        <v>239</v>
      </c>
      <c r="B215" s="70" t="s">
        <v>42</v>
      </c>
      <c r="C215" s="70" t="s">
        <v>47</v>
      </c>
      <c r="D215" s="70" t="s">
        <v>35</v>
      </c>
      <c r="E215" s="70" t="s">
        <v>155</v>
      </c>
      <c r="F215" s="70" t="s">
        <v>240</v>
      </c>
      <c r="G215" s="92">
        <f>H215+I215</f>
        <v>3</v>
      </c>
      <c r="H215" s="93">
        <v>3</v>
      </c>
      <c r="I215" s="93"/>
      <c r="J215" s="2"/>
    </row>
    <row r="216" spans="1:10" ht="31.5">
      <c r="A216" s="115" t="s">
        <v>1</v>
      </c>
      <c r="B216" s="87" t="s">
        <v>42</v>
      </c>
      <c r="C216" s="87" t="s">
        <v>47</v>
      </c>
      <c r="D216" s="87" t="s">
        <v>40</v>
      </c>
      <c r="E216" s="87" t="s">
        <v>39</v>
      </c>
      <c r="F216" s="87" t="s">
        <v>37</v>
      </c>
      <c r="G216" s="89">
        <f>G217</f>
        <v>285</v>
      </c>
      <c r="H216" s="89">
        <f>H217</f>
        <v>285</v>
      </c>
      <c r="I216" s="89">
        <f>I217</f>
        <v>0</v>
      </c>
      <c r="J216" s="2"/>
    </row>
    <row r="217" spans="1:10" ht="78.75">
      <c r="A217" s="71" t="s">
        <v>165</v>
      </c>
      <c r="B217" s="70" t="s">
        <v>42</v>
      </c>
      <c r="C217" s="70" t="s">
        <v>47</v>
      </c>
      <c r="D217" s="70" t="s">
        <v>40</v>
      </c>
      <c r="E217" s="70" t="s">
        <v>167</v>
      </c>
      <c r="F217" s="70" t="s">
        <v>37</v>
      </c>
      <c r="G217" s="93">
        <f>G218+G221</f>
        <v>285</v>
      </c>
      <c r="H217" s="93">
        <f>H218+H221</f>
        <v>285</v>
      </c>
      <c r="I217" s="93">
        <f>I218+I221</f>
        <v>0</v>
      </c>
      <c r="J217" s="2"/>
    </row>
    <row r="218" spans="1:10" ht="63">
      <c r="A218" s="71" t="s">
        <v>166</v>
      </c>
      <c r="B218" s="70" t="s">
        <v>42</v>
      </c>
      <c r="C218" s="70" t="s">
        <v>47</v>
      </c>
      <c r="D218" s="70" t="s">
        <v>40</v>
      </c>
      <c r="E218" s="70" t="s">
        <v>168</v>
      </c>
      <c r="F218" s="70" t="s">
        <v>37</v>
      </c>
      <c r="G218" s="92">
        <f>G220</f>
        <v>92</v>
      </c>
      <c r="H218" s="92">
        <f>H220</f>
        <v>92</v>
      </c>
      <c r="I218" s="92">
        <f>I220</f>
        <v>0</v>
      </c>
      <c r="J218" s="2"/>
    </row>
    <row r="219" spans="1:10" ht="78.75">
      <c r="A219" s="69" t="s">
        <v>231</v>
      </c>
      <c r="B219" s="70" t="s">
        <v>42</v>
      </c>
      <c r="C219" s="70" t="s">
        <v>47</v>
      </c>
      <c r="D219" s="70" t="s">
        <v>40</v>
      </c>
      <c r="E219" s="70" t="s">
        <v>168</v>
      </c>
      <c r="F219" s="70" t="s">
        <v>71</v>
      </c>
      <c r="G219" s="92">
        <f>G220</f>
        <v>92</v>
      </c>
      <c r="H219" s="92">
        <f>H220</f>
        <v>92</v>
      </c>
      <c r="I219" s="92">
        <f>I220</f>
        <v>0</v>
      </c>
      <c r="J219" s="2"/>
    </row>
    <row r="220" spans="1:10" ht="63">
      <c r="A220" s="69" t="s">
        <v>232</v>
      </c>
      <c r="B220" s="70" t="s">
        <v>42</v>
      </c>
      <c r="C220" s="70" t="s">
        <v>47</v>
      </c>
      <c r="D220" s="70" t="s">
        <v>40</v>
      </c>
      <c r="E220" s="70" t="s">
        <v>168</v>
      </c>
      <c r="F220" s="70" t="s">
        <v>237</v>
      </c>
      <c r="G220" s="92">
        <f>H220+I220</f>
        <v>92</v>
      </c>
      <c r="H220" s="92">
        <v>92</v>
      </c>
      <c r="I220" s="92"/>
      <c r="J220" s="2"/>
    </row>
    <row r="221" spans="1:10" ht="31.5">
      <c r="A221" s="71" t="s">
        <v>365</v>
      </c>
      <c r="B221" s="70" t="s">
        <v>42</v>
      </c>
      <c r="C221" s="70" t="s">
        <v>47</v>
      </c>
      <c r="D221" s="70" t="s">
        <v>40</v>
      </c>
      <c r="E221" s="70" t="s">
        <v>366</v>
      </c>
      <c r="F221" s="70" t="s">
        <v>37</v>
      </c>
      <c r="G221" s="92">
        <f>G223</f>
        <v>193</v>
      </c>
      <c r="H221" s="92">
        <f>H223</f>
        <v>193</v>
      </c>
      <c r="I221" s="92">
        <f>I223</f>
        <v>0</v>
      </c>
      <c r="J221" s="2"/>
    </row>
    <row r="222" spans="1:10" ht="78.75">
      <c r="A222" s="69" t="s">
        <v>231</v>
      </c>
      <c r="B222" s="70" t="s">
        <v>42</v>
      </c>
      <c r="C222" s="70" t="s">
        <v>47</v>
      </c>
      <c r="D222" s="70" t="s">
        <v>40</v>
      </c>
      <c r="E222" s="70" t="s">
        <v>366</v>
      </c>
      <c r="F222" s="70" t="s">
        <v>71</v>
      </c>
      <c r="G222" s="92">
        <f>G223</f>
        <v>193</v>
      </c>
      <c r="H222" s="92">
        <f>H223</f>
        <v>193</v>
      </c>
      <c r="I222" s="92">
        <f>I223</f>
        <v>0</v>
      </c>
      <c r="J222" s="2"/>
    </row>
    <row r="223" spans="1:10" ht="63">
      <c r="A223" s="69" t="s">
        <v>232</v>
      </c>
      <c r="B223" s="70" t="s">
        <v>42</v>
      </c>
      <c r="C223" s="70" t="s">
        <v>47</v>
      </c>
      <c r="D223" s="70" t="s">
        <v>40</v>
      </c>
      <c r="E223" s="70" t="s">
        <v>366</v>
      </c>
      <c r="F223" s="70" t="s">
        <v>237</v>
      </c>
      <c r="G223" s="92">
        <f>H223+I223</f>
        <v>193</v>
      </c>
      <c r="H223" s="92">
        <v>193</v>
      </c>
      <c r="I223" s="92"/>
      <c r="J223" s="2"/>
    </row>
    <row r="224" spans="1:10" ht="15.75">
      <c r="A224" s="72" t="s">
        <v>31</v>
      </c>
      <c r="B224" s="83" t="s">
        <v>42</v>
      </c>
      <c r="C224" s="83">
        <v>10</v>
      </c>
      <c r="D224" s="83" t="s">
        <v>43</v>
      </c>
      <c r="E224" s="83" t="s">
        <v>39</v>
      </c>
      <c r="F224" s="83" t="s">
        <v>37</v>
      </c>
      <c r="G224" s="84">
        <f>G225</f>
        <v>1226.5</v>
      </c>
      <c r="H224" s="84">
        <f>H225</f>
        <v>1226.5</v>
      </c>
      <c r="I224" s="84">
        <f>I225</f>
        <v>0</v>
      </c>
      <c r="J224" s="2"/>
    </row>
    <row r="225" spans="1:10" ht="15.75">
      <c r="A225" s="115" t="s">
        <v>32</v>
      </c>
      <c r="B225" s="87" t="s">
        <v>42</v>
      </c>
      <c r="C225" s="87">
        <v>10</v>
      </c>
      <c r="D225" s="87" t="s">
        <v>35</v>
      </c>
      <c r="E225" s="87" t="s">
        <v>39</v>
      </c>
      <c r="F225" s="87" t="s">
        <v>37</v>
      </c>
      <c r="G225" s="89">
        <f>G227</f>
        <v>1226.5</v>
      </c>
      <c r="H225" s="89">
        <f>H227</f>
        <v>1226.5</v>
      </c>
      <c r="I225" s="89">
        <f>I227</f>
        <v>0</v>
      </c>
      <c r="J225" s="2"/>
    </row>
    <row r="226" spans="1:10" ht="47.25">
      <c r="A226" s="90" t="s">
        <v>164</v>
      </c>
      <c r="B226" s="70" t="s">
        <v>42</v>
      </c>
      <c r="C226" s="70">
        <v>10</v>
      </c>
      <c r="D226" s="70" t="s">
        <v>35</v>
      </c>
      <c r="E226" s="70" t="s">
        <v>87</v>
      </c>
      <c r="F226" s="70" t="s">
        <v>37</v>
      </c>
      <c r="G226" s="93">
        <f>G227</f>
        <v>1226.5</v>
      </c>
      <c r="H226" s="93">
        <f>H227</f>
        <v>1226.5</v>
      </c>
      <c r="I226" s="93">
        <f>I227</f>
        <v>0</v>
      </c>
      <c r="J226" s="2"/>
    </row>
    <row r="227" spans="1:10" ht="31.5">
      <c r="A227" s="71" t="s">
        <v>158</v>
      </c>
      <c r="B227" s="70" t="s">
        <v>42</v>
      </c>
      <c r="C227" s="70">
        <v>10</v>
      </c>
      <c r="D227" s="70" t="s">
        <v>35</v>
      </c>
      <c r="E227" s="70" t="s">
        <v>91</v>
      </c>
      <c r="F227" s="70" t="s">
        <v>37</v>
      </c>
      <c r="G227" s="93">
        <f>G229</f>
        <v>1226.5</v>
      </c>
      <c r="H227" s="93">
        <f>H229</f>
        <v>1226.5</v>
      </c>
      <c r="I227" s="93">
        <f>I229</f>
        <v>0</v>
      </c>
      <c r="J227" s="2"/>
    </row>
    <row r="228" spans="1:10" ht="31.5">
      <c r="A228" s="71" t="s">
        <v>250</v>
      </c>
      <c r="B228" s="70" t="s">
        <v>42</v>
      </c>
      <c r="C228" s="70">
        <v>10</v>
      </c>
      <c r="D228" s="70" t="s">
        <v>35</v>
      </c>
      <c r="E228" s="70" t="s">
        <v>91</v>
      </c>
      <c r="F228" s="70" t="s">
        <v>252</v>
      </c>
      <c r="G228" s="93">
        <f>G229</f>
        <v>1226.5</v>
      </c>
      <c r="H228" s="93">
        <f>H229</f>
        <v>1226.5</v>
      </c>
      <c r="I228" s="93">
        <f>I229</f>
        <v>0</v>
      </c>
      <c r="J228" s="2"/>
    </row>
    <row r="229" spans="1:10" ht="31.5">
      <c r="A229" s="71" t="s">
        <v>251</v>
      </c>
      <c r="B229" s="70" t="s">
        <v>42</v>
      </c>
      <c r="C229" s="70">
        <v>10</v>
      </c>
      <c r="D229" s="70" t="s">
        <v>35</v>
      </c>
      <c r="E229" s="70" t="s">
        <v>91</v>
      </c>
      <c r="F229" s="70" t="s">
        <v>253</v>
      </c>
      <c r="G229" s="93">
        <f>H229+I229</f>
        <v>1226.5</v>
      </c>
      <c r="H229" s="93">
        <v>1226.5</v>
      </c>
      <c r="I229" s="93"/>
      <c r="J229" s="2"/>
    </row>
    <row r="230" spans="1:10" ht="15.75">
      <c r="A230" s="72" t="s">
        <v>30</v>
      </c>
      <c r="B230" s="83" t="s">
        <v>42</v>
      </c>
      <c r="C230" s="83" t="s">
        <v>5</v>
      </c>
      <c r="D230" s="83" t="s">
        <v>43</v>
      </c>
      <c r="E230" s="83" t="s">
        <v>39</v>
      </c>
      <c r="F230" s="83" t="s">
        <v>37</v>
      </c>
      <c r="G230" s="101">
        <f aca="true" t="shared" si="20" ref="G230:I232">G231</f>
        <v>30</v>
      </c>
      <c r="H230" s="101">
        <f t="shared" si="20"/>
        <v>30</v>
      </c>
      <c r="I230" s="101">
        <f t="shared" si="20"/>
        <v>0</v>
      </c>
      <c r="J230" s="2"/>
    </row>
    <row r="231" spans="1:10" ht="15.75">
      <c r="A231" s="86" t="s">
        <v>228</v>
      </c>
      <c r="B231" s="87" t="s">
        <v>42</v>
      </c>
      <c r="C231" s="87" t="s">
        <v>5</v>
      </c>
      <c r="D231" s="87" t="s">
        <v>36</v>
      </c>
      <c r="E231" s="87" t="s">
        <v>39</v>
      </c>
      <c r="F231" s="87" t="s">
        <v>37</v>
      </c>
      <c r="G231" s="89">
        <f t="shared" si="20"/>
        <v>30</v>
      </c>
      <c r="H231" s="89">
        <f t="shared" si="20"/>
        <v>30</v>
      </c>
      <c r="I231" s="89">
        <f t="shared" si="20"/>
        <v>0</v>
      </c>
      <c r="J231" s="2"/>
    </row>
    <row r="232" spans="1:10" ht="78.75">
      <c r="A232" s="95" t="s">
        <v>151</v>
      </c>
      <c r="B232" s="70" t="s">
        <v>42</v>
      </c>
      <c r="C232" s="70" t="s">
        <v>5</v>
      </c>
      <c r="D232" s="70" t="s">
        <v>36</v>
      </c>
      <c r="E232" s="70" t="s">
        <v>153</v>
      </c>
      <c r="F232" s="70" t="s">
        <v>37</v>
      </c>
      <c r="G232" s="92">
        <f t="shared" si="20"/>
        <v>30</v>
      </c>
      <c r="H232" s="92">
        <f t="shared" si="20"/>
        <v>30</v>
      </c>
      <c r="I232" s="92">
        <f t="shared" si="20"/>
        <v>0</v>
      </c>
      <c r="J232" s="2"/>
    </row>
    <row r="233" spans="1:10" ht="63">
      <c r="A233" s="95" t="s">
        <v>67</v>
      </c>
      <c r="B233" s="70" t="s">
        <v>42</v>
      </c>
      <c r="C233" s="70" t="s">
        <v>5</v>
      </c>
      <c r="D233" s="70" t="s">
        <v>36</v>
      </c>
      <c r="E233" s="70" t="s">
        <v>169</v>
      </c>
      <c r="F233" s="70" t="s">
        <v>37</v>
      </c>
      <c r="G233" s="92">
        <f>G237+G235</f>
        <v>30</v>
      </c>
      <c r="H233" s="92">
        <f>H237+H235</f>
        <v>30</v>
      </c>
      <c r="I233" s="92">
        <f>I237+I235</f>
        <v>0</v>
      </c>
      <c r="J233" s="2"/>
    </row>
    <row r="234" spans="1:10" ht="126">
      <c r="A234" s="71" t="s">
        <v>235</v>
      </c>
      <c r="B234" s="70" t="s">
        <v>42</v>
      </c>
      <c r="C234" s="70" t="s">
        <v>5</v>
      </c>
      <c r="D234" s="70" t="s">
        <v>36</v>
      </c>
      <c r="E234" s="70" t="s">
        <v>169</v>
      </c>
      <c r="F234" s="70" t="s">
        <v>68</v>
      </c>
      <c r="G234" s="92">
        <f>G235</f>
        <v>2</v>
      </c>
      <c r="H234" s="92">
        <f>H235</f>
        <v>2</v>
      </c>
      <c r="I234" s="92">
        <f>I235</f>
        <v>0</v>
      </c>
      <c r="J234" s="2"/>
    </row>
    <row r="235" spans="1:10" ht="31.5">
      <c r="A235" s="69" t="s">
        <v>246</v>
      </c>
      <c r="B235" s="70" t="s">
        <v>42</v>
      </c>
      <c r="C235" s="70" t="s">
        <v>5</v>
      </c>
      <c r="D235" s="70" t="s">
        <v>36</v>
      </c>
      <c r="E235" s="70" t="s">
        <v>169</v>
      </c>
      <c r="F235" s="70" t="s">
        <v>247</v>
      </c>
      <c r="G235" s="92">
        <f>H235+I235</f>
        <v>2</v>
      </c>
      <c r="H235" s="92">
        <v>2</v>
      </c>
      <c r="I235" s="92"/>
      <c r="J235" s="2"/>
    </row>
    <row r="236" spans="1:10" ht="78.75">
      <c r="A236" s="69" t="s">
        <v>231</v>
      </c>
      <c r="B236" s="70" t="s">
        <v>42</v>
      </c>
      <c r="C236" s="70" t="s">
        <v>5</v>
      </c>
      <c r="D236" s="70" t="s">
        <v>36</v>
      </c>
      <c r="E236" s="70" t="s">
        <v>169</v>
      </c>
      <c r="F236" s="70" t="s">
        <v>71</v>
      </c>
      <c r="G236" s="92">
        <f>G237</f>
        <v>28</v>
      </c>
      <c r="H236" s="92">
        <f>H237</f>
        <v>28</v>
      </c>
      <c r="I236" s="92">
        <f>I237</f>
        <v>0</v>
      </c>
      <c r="J236" s="2"/>
    </row>
    <row r="237" spans="1:10" ht="63">
      <c r="A237" s="69" t="s">
        <v>232</v>
      </c>
      <c r="B237" s="70" t="s">
        <v>42</v>
      </c>
      <c r="C237" s="70" t="s">
        <v>5</v>
      </c>
      <c r="D237" s="70" t="s">
        <v>36</v>
      </c>
      <c r="E237" s="70" t="s">
        <v>169</v>
      </c>
      <c r="F237" s="70" t="s">
        <v>237</v>
      </c>
      <c r="G237" s="92">
        <f>H237+I237</f>
        <v>28</v>
      </c>
      <c r="H237" s="92">
        <v>28</v>
      </c>
      <c r="I237" s="92"/>
      <c r="J237" s="2"/>
    </row>
    <row r="238" spans="1:10" ht="15.75">
      <c r="A238" s="72" t="s">
        <v>0</v>
      </c>
      <c r="B238" s="83" t="s">
        <v>42</v>
      </c>
      <c r="C238" s="83" t="s">
        <v>50</v>
      </c>
      <c r="D238" s="83" t="s">
        <v>43</v>
      </c>
      <c r="E238" s="83" t="s">
        <v>39</v>
      </c>
      <c r="F238" s="83" t="s">
        <v>37</v>
      </c>
      <c r="G238" s="101">
        <f>G239</f>
        <v>339</v>
      </c>
      <c r="H238" s="101">
        <f>H239</f>
        <v>339</v>
      </c>
      <c r="I238" s="101">
        <f>I239</f>
        <v>0</v>
      </c>
      <c r="J238" s="2"/>
    </row>
    <row r="239" spans="1:10" ht="31.5">
      <c r="A239" s="69" t="s">
        <v>49</v>
      </c>
      <c r="B239" s="70" t="s">
        <v>42</v>
      </c>
      <c r="C239" s="70" t="s">
        <v>50</v>
      </c>
      <c r="D239" s="70" t="s">
        <v>36</v>
      </c>
      <c r="E239" s="70" t="s">
        <v>39</v>
      </c>
      <c r="F239" s="70" t="s">
        <v>37</v>
      </c>
      <c r="G239" s="93">
        <f>G240+G244+G248</f>
        <v>339</v>
      </c>
      <c r="H239" s="93">
        <f>H240+H244+H248</f>
        <v>339</v>
      </c>
      <c r="I239" s="93">
        <f>I240+I244+I248</f>
        <v>0</v>
      </c>
      <c r="J239" s="2"/>
    </row>
    <row r="240" spans="1:10" ht="63">
      <c r="A240" s="69" t="s">
        <v>270</v>
      </c>
      <c r="B240" s="70" t="s">
        <v>42</v>
      </c>
      <c r="C240" s="70" t="s">
        <v>50</v>
      </c>
      <c r="D240" s="70" t="s">
        <v>36</v>
      </c>
      <c r="E240" s="70" t="s">
        <v>201</v>
      </c>
      <c r="F240" s="70" t="s">
        <v>37</v>
      </c>
      <c r="G240" s="93">
        <f>G241</f>
        <v>2</v>
      </c>
      <c r="H240" s="93">
        <f>H241</f>
        <v>2</v>
      </c>
      <c r="I240" s="93"/>
      <c r="J240" s="2"/>
    </row>
    <row r="241" spans="1:10" ht="63">
      <c r="A241" s="69" t="s">
        <v>223</v>
      </c>
      <c r="B241" s="70" t="s">
        <v>42</v>
      </c>
      <c r="C241" s="70" t="s">
        <v>50</v>
      </c>
      <c r="D241" s="70" t="s">
        <v>36</v>
      </c>
      <c r="E241" s="70" t="s">
        <v>271</v>
      </c>
      <c r="F241" s="70" t="s">
        <v>37</v>
      </c>
      <c r="G241" s="93">
        <f>G243</f>
        <v>2</v>
      </c>
      <c r="H241" s="93">
        <f>H243</f>
        <v>2</v>
      </c>
      <c r="I241" s="93"/>
      <c r="J241" s="2"/>
    </row>
    <row r="242" spans="1:10" ht="15.75">
      <c r="A242" s="69" t="s">
        <v>238</v>
      </c>
      <c r="B242" s="70" t="s">
        <v>42</v>
      </c>
      <c r="C242" s="70" t="s">
        <v>50</v>
      </c>
      <c r="D242" s="70" t="s">
        <v>36</v>
      </c>
      <c r="E242" s="70" t="s">
        <v>271</v>
      </c>
      <c r="F242" s="70" t="s">
        <v>241</v>
      </c>
      <c r="G242" s="93">
        <f>G243</f>
        <v>2</v>
      </c>
      <c r="H242" s="93">
        <f>H243</f>
        <v>2</v>
      </c>
      <c r="I242" s="93"/>
      <c r="J242" s="2"/>
    </row>
    <row r="243" spans="1:10" ht="78.75">
      <c r="A243" s="69" t="s">
        <v>147</v>
      </c>
      <c r="B243" s="70" t="s">
        <v>42</v>
      </c>
      <c r="C243" s="70" t="s">
        <v>50</v>
      </c>
      <c r="D243" s="70" t="s">
        <v>36</v>
      </c>
      <c r="E243" s="70" t="s">
        <v>271</v>
      </c>
      <c r="F243" s="70" t="s">
        <v>78</v>
      </c>
      <c r="G243" s="93">
        <f>H243+I243</f>
        <v>2</v>
      </c>
      <c r="H243" s="93">
        <v>2</v>
      </c>
      <c r="I243" s="93"/>
      <c r="J243" s="2"/>
    </row>
    <row r="244" spans="1:10" ht="78.75">
      <c r="A244" s="69" t="s">
        <v>176</v>
      </c>
      <c r="B244" s="70" t="s">
        <v>42</v>
      </c>
      <c r="C244" s="70" t="s">
        <v>50</v>
      </c>
      <c r="D244" s="70" t="s">
        <v>36</v>
      </c>
      <c r="E244" s="70" t="s">
        <v>222</v>
      </c>
      <c r="F244" s="70" t="s">
        <v>37</v>
      </c>
      <c r="G244" s="93">
        <f>G245</f>
        <v>4</v>
      </c>
      <c r="H244" s="93">
        <f>H245</f>
        <v>4</v>
      </c>
      <c r="I244" s="93"/>
      <c r="J244" s="2"/>
    </row>
    <row r="245" spans="1:10" ht="63">
      <c r="A245" s="69" t="s">
        <v>223</v>
      </c>
      <c r="B245" s="70" t="s">
        <v>42</v>
      </c>
      <c r="C245" s="70" t="s">
        <v>50</v>
      </c>
      <c r="D245" s="70" t="s">
        <v>36</v>
      </c>
      <c r="E245" s="70" t="s">
        <v>224</v>
      </c>
      <c r="F245" s="70" t="s">
        <v>37</v>
      </c>
      <c r="G245" s="93">
        <f>G247</f>
        <v>4</v>
      </c>
      <c r="H245" s="93">
        <f>H247</f>
        <v>4</v>
      </c>
      <c r="I245" s="93"/>
      <c r="J245" s="2"/>
    </row>
    <row r="246" spans="1:10" ht="15.75">
      <c r="A246" s="69" t="s">
        <v>238</v>
      </c>
      <c r="B246" s="70" t="s">
        <v>42</v>
      </c>
      <c r="C246" s="70" t="s">
        <v>50</v>
      </c>
      <c r="D246" s="70" t="s">
        <v>36</v>
      </c>
      <c r="E246" s="70" t="s">
        <v>224</v>
      </c>
      <c r="F246" s="70" t="s">
        <v>241</v>
      </c>
      <c r="G246" s="93">
        <f>G247</f>
        <v>4</v>
      </c>
      <c r="H246" s="93">
        <f>H247</f>
        <v>4</v>
      </c>
      <c r="I246" s="93"/>
      <c r="J246" s="2"/>
    </row>
    <row r="247" spans="1:10" ht="78.75">
      <c r="A247" s="69" t="s">
        <v>147</v>
      </c>
      <c r="B247" s="70" t="s">
        <v>42</v>
      </c>
      <c r="C247" s="70" t="s">
        <v>50</v>
      </c>
      <c r="D247" s="70" t="s">
        <v>36</v>
      </c>
      <c r="E247" s="70" t="s">
        <v>224</v>
      </c>
      <c r="F247" s="70" t="s">
        <v>78</v>
      </c>
      <c r="G247" s="93">
        <f>H247+I247</f>
        <v>4</v>
      </c>
      <c r="H247" s="93">
        <v>4</v>
      </c>
      <c r="I247" s="93"/>
      <c r="J247" s="2"/>
    </row>
    <row r="248" spans="1:10" ht="47.25">
      <c r="A248" s="90" t="s">
        <v>164</v>
      </c>
      <c r="B248" s="70" t="s">
        <v>42</v>
      </c>
      <c r="C248" s="70" t="s">
        <v>50</v>
      </c>
      <c r="D248" s="70" t="s">
        <v>36</v>
      </c>
      <c r="E248" s="70" t="s">
        <v>87</v>
      </c>
      <c r="F248" s="70" t="s">
        <v>37</v>
      </c>
      <c r="G248" s="93">
        <f>G249</f>
        <v>333</v>
      </c>
      <c r="H248" s="93">
        <f>H249</f>
        <v>333</v>
      </c>
      <c r="I248" s="93">
        <f>I249</f>
        <v>0</v>
      </c>
      <c r="J248" s="2"/>
    </row>
    <row r="249" spans="1:10" ht="63">
      <c r="A249" s="71" t="s">
        <v>223</v>
      </c>
      <c r="B249" s="70" t="s">
        <v>42</v>
      </c>
      <c r="C249" s="70" t="s">
        <v>50</v>
      </c>
      <c r="D249" s="70" t="s">
        <v>36</v>
      </c>
      <c r="E249" s="70" t="s">
        <v>157</v>
      </c>
      <c r="F249" s="70" t="s">
        <v>37</v>
      </c>
      <c r="G249" s="93">
        <f>G251</f>
        <v>333</v>
      </c>
      <c r="H249" s="93">
        <f>H251</f>
        <v>333</v>
      </c>
      <c r="I249" s="93">
        <f>I251</f>
        <v>0</v>
      </c>
      <c r="J249" s="2"/>
    </row>
    <row r="250" spans="1:10" ht="15.75">
      <c r="A250" s="69" t="s">
        <v>238</v>
      </c>
      <c r="B250" s="70" t="s">
        <v>42</v>
      </c>
      <c r="C250" s="70" t="s">
        <v>50</v>
      </c>
      <c r="D250" s="70" t="s">
        <v>36</v>
      </c>
      <c r="E250" s="70" t="s">
        <v>157</v>
      </c>
      <c r="F250" s="70" t="s">
        <v>241</v>
      </c>
      <c r="G250" s="93">
        <f>G251</f>
        <v>333</v>
      </c>
      <c r="H250" s="93">
        <f>H251</f>
        <v>333</v>
      </c>
      <c r="I250" s="93">
        <f>I251</f>
        <v>0</v>
      </c>
      <c r="J250" s="2"/>
    </row>
    <row r="251" spans="1:10" ht="78.75">
      <c r="A251" s="69" t="s">
        <v>147</v>
      </c>
      <c r="B251" s="70" t="s">
        <v>42</v>
      </c>
      <c r="C251" s="70" t="s">
        <v>50</v>
      </c>
      <c r="D251" s="70" t="s">
        <v>36</v>
      </c>
      <c r="E251" s="70" t="s">
        <v>157</v>
      </c>
      <c r="F251" s="70" t="s">
        <v>78</v>
      </c>
      <c r="G251" s="92">
        <f>H251+I251</f>
        <v>333</v>
      </c>
      <c r="H251" s="92">
        <v>333</v>
      </c>
      <c r="I251" s="92"/>
      <c r="J251" s="2"/>
    </row>
    <row r="252" spans="1:10" ht="31.5">
      <c r="A252" s="102" t="s">
        <v>297</v>
      </c>
      <c r="B252" s="103" t="s">
        <v>42</v>
      </c>
      <c r="C252" s="103" t="s">
        <v>3</v>
      </c>
      <c r="D252" s="103" t="s">
        <v>43</v>
      </c>
      <c r="E252" s="103" t="s">
        <v>39</v>
      </c>
      <c r="F252" s="103" t="s">
        <v>37</v>
      </c>
      <c r="G252" s="104">
        <f>G253</f>
        <v>341.85</v>
      </c>
      <c r="H252" s="104">
        <f>H253</f>
        <v>341.85</v>
      </c>
      <c r="I252" s="104">
        <f>I253</f>
        <v>0</v>
      </c>
      <c r="J252" s="2"/>
    </row>
    <row r="253" spans="1:10" ht="47.25">
      <c r="A253" s="115" t="s">
        <v>196</v>
      </c>
      <c r="B253" s="87" t="s">
        <v>42</v>
      </c>
      <c r="C253" s="87" t="s">
        <v>3</v>
      </c>
      <c r="D253" s="87" t="s">
        <v>35</v>
      </c>
      <c r="E253" s="87" t="s">
        <v>39</v>
      </c>
      <c r="F253" s="87" t="s">
        <v>37</v>
      </c>
      <c r="G253" s="88">
        <f>G255</f>
        <v>341.85</v>
      </c>
      <c r="H253" s="88">
        <f>H255</f>
        <v>341.85</v>
      </c>
      <c r="I253" s="88">
        <f>I255</f>
        <v>0</v>
      </c>
      <c r="J253" s="2"/>
    </row>
    <row r="254" spans="1:10" ht="47.25">
      <c r="A254" s="90" t="s">
        <v>164</v>
      </c>
      <c r="B254" s="70" t="s">
        <v>42</v>
      </c>
      <c r="C254" s="70" t="s">
        <v>3</v>
      </c>
      <c r="D254" s="70" t="s">
        <v>35</v>
      </c>
      <c r="E254" s="70" t="s">
        <v>87</v>
      </c>
      <c r="F254" s="70" t="s">
        <v>37</v>
      </c>
      <c r="G254" s="92">
        <f>G255</f>
        <v>341.85</v>
      </c>
      <c r="H254" s="92">
        <f>H255</f>
        <v>341.85</v>
      </c>
      <c r="I254" s="92">
        <f>I255</f>
        <v>0</v>
      </c>
      <c r="J254" s="2"/>
    </row>
    <row r="255" spans="1:10" ht="63">
      <c r="A255" s="69" t="s">
        <v>197</v>
      </c>
      <c r="B255" s="70" t="s">
        <v>42</v>
      </c>
      <c r="C255" s="70" t="s">
        <v>3</v>
      </c>
      <c r="D255" s="70" t="s">
        <v>35</v>
      </c>
      <c r="E255" s="121">
        <v>9991314</v>
      </c>
      <c r="F255" s="70" t="s">
        <v>37</v>
      </c>
      <c r="G255" s="92">
        <f>G257</f>
        <v>341.85</v>
      </c>
      <c r="H255" s="92">
        <f>H257</f>
        <v>341.85</v>
      </c>
      <c r="I255" s="92">
        <f>I257</f>
        <v>0</v>
      </c>
      <c r="J255" s="2"/>
    </row>
    <row r="256" spans="1:10" ht="31.5">
      <c r="A256" s="69" t="s">
        <v>265</v>
      </c>
      <c r="B256" s="70" t="s">
        <v>42</v>
      </c>
      <c r="C256" s="70" t="s">
        <v>3</v>
      </c>
      <c r="D256" s="70" t="s">
        <v>35</v>
      </c>
      <c r="E256" s="121">
        <v>9991314</v>
      </c>
      <c r="F256" s="70" t="s">
        <v>254</v>
      </c>
      <c r="G256" s="92">
        <f>G257</f>
        <v>341.85</v>
      </c>
      <c r="H256" s="92">
        <f>H257</f>
        <v>341.85</v>
      </c>
      <c r="I256" s="92">
        <f>I257</f>
        <v>0</v>
      </c>
      <c r="J256" s="2"/>
    </row>
    <row r="257" spans="1:10" ht="31.5">
      <c r="A257" s="69" t="s">
        <v>199</v>
      </c>
      <c r="B257" s="70" t="s">
        <v>42</v>
      </c>
      <c r="C257" s="70" t="s">
        <v>3</v>
      </c>
      <c r="D257" s="70" t="s">
        <v>35</v>
      </c>
      <c r="E257" s="121">
        <v>9991314</v>
      </c>
      <c r="F257" s="70" t="s">
        <v>198</v>
      </c>
      <c r="G257" s="92">
        <f>H257+I257</f>
        <v>341.85</v>
      </c>
      <c r="H257" s="92">
        <v>341.85</v>
      </c>
      <c r="I257" s="92"/>
      <c r="J257" s="2"/>
    </row>
    <row r="258" spans="1:10" ht="31.5">
      <c r="A258" s="122" t="s">
        <v>80</v>
      </c>
      <c r="B258" s="123" t="s">
        <v>82</v>
      </c>
      <c r="C258" s="123" t="s">
        <v>43</v>
      </c>
      <c r="D258" s="123" t="s">
        <v>43</v>
      </c>
      <c r="E258" s="123" t="s">
        <v>39</v>
      </c>
      <c r="F258" s="123" t="s">
        <v>37</v>
      </c>
      <c r="G258" s="124">
        <f>G259</f>
        <v>2126.24</v>
      </c>
      <c r="H258" s="124">
        <f>H259</f>
        <v>2126.24</v>
      </c>
      <c r="I258" s="124">
        <f>I259</f>
        <v>0</v>
      </c>
      <c r="J258" s="2"/>
    </row>
    <row r="259" spans="1:10" ht="15.75">
      <c r="A259" s="72" t="s">
        <v>14</v>
      </c>
      <c r="B259" s="83" t="s">
        <v>82</v>
      </c>
      <c r="C259" s="83" t="s">
        <v>35</v>
      </c>
      <c r="D259" s="83" t="s">
        <v>43</v>
      </c>
      <c r="E259" s="83" t="s">
        <v>39</v>
      </c>
      <c r="F259" s="83" t="s">
        <v>37</v>
      </c>
      <c r="G259" s="85">
        <f>G260+G265</f>
        <v>2126.24</v>
      </c>
      <c r="H259" s="85">
        <f>H260+H265</f>
        <v>2126.24</v>
      </c>
      <c r="I259" s="85">
        <f>I260+I265</f>
        <v>0</v>
      </c>
      <c r="J259" s="2"/>
    </row>
    <row r="260" spans="1:10" ht="63">
      <c r="A260" s="86" t="s">
        <v>15</v>
      </c>
      <c r="B260" s="87" t="s">
        <v>82</v>
      </c>
      <c r="C260" s="87" t="s">
        <v>35</v>
      </c>
      <c r="D260" s="87" t="s">
        <v>36</v>
      </c>
      <c r="E260" s="87" t="s">
        <v>39</v>
      </c>
      <c r="F260" s="87" t="s">
        <v>37</v>
      </c>
      <c r="G260" s="89">
        <f aca="true" t="shared" si="21" ref="G260:I261">G261</f>
        <v>1173.25</v>
      </c>
      <c r="H260" s="89">
        <f t="shared" si="21"/>
        <v>1173.25</v>
      </c>
      <c r="I260" s="89">
        <f t="shared" si="21"/>
        <v>0</v>
      </c>
      <c r="J260" s="2"/>
    </row>
    <row r="261" spans="1:10" ht="47.25">
      <c r="A261" s="90" t="s">
        <v>164</v>
      </c>
      <c r="B261" s="70" t="s">
        <v>82</v>
      </c>
      <c r="C261" s="70" t="s">
        <v>35</v>
      </c>
      <c r="D261" s="70" t="s">
        <v>36</v>
      </c>
      <c r="E261" s="70" t="s">
        <v>87</v>
      </c>
      <c r="F261" s="70" t="s">
        <v>37</v>
      </c>
      <c r="G261" s="93">
        <f t="shared" si="21"/>
        <v>1173.25</v>
      </c>
      <c r="H261" s="93">
        <f t="shared" si="21"/>
        <v>1173.25</v>
      </c>
      <c r="I261" s="93">
        <f t="shared" si="21"/>
        <v>0</v>
      </c>
      <c r="J261" s="2"/>
    </row>
    <row r="262" spans="1:10" ht="31.5">
      <c r="A262" s="71" t="s">
        <v>16</v>
      </c>
      <c r="B262" s="70" t="s">
        <v>82</v>
      </c>
      <c r="C262" s="70" t="s">
        <v>35</v>
      </c>
      <c r="D262" s="70" t="s">
        <v>36</v>
      </c>
      <c r="E262" s="70" t="s">
        <v>88</v>
      </c>
      <c r="F262" s="70" t="s">
        <v>37</v>
      </c>
      <c r="G262" s="93">
        <f>G264</f>
        <v>1173.25</v>
      </c>
      <c r="H262" s="93">
        <f>H264</f>
        <v>1173.25</v>
      </c>
      <c r="I262" s="93">
        <f>I264</f>
        <v>0</v>
      </c>
      <c r="J262" s="2"/>
    </row>
    <row r="263" spans="1:10" ht="126">
      <c r="A263" s="71" t="s">
        <v>235</v>
      </c>
      <c r="B263" s="70" t="s">
        <v>82</v>
      </c>
      <c r="C263" s="70" t="s">
        <v>35</v>
      </c>
      <c r="D263" s="70" t="s">
        <v>36</v>
      </c>
      <c r="E263" s="70" t="s">
        <v>88</v>
      </c>
      <c r="F263" s="70" t="s">
        <v>68</v>
      </c>
      <c r="G263" s="93">
        <f>G264</f>
        <v>1173.25</v>
      </c>
      <c r="H263" s="93">
        <f>H264</f>
        <v>1173.25</v>
      </c>
      <c r="I263" s="93">
        <f>I264</f>
        <v>0</v>
      </c>
      <c r="J263" s="2"/>
    </row>
    <row r="264" spans="1:10" ht="47.25">
      <c r="A264" s="69" t="s">
        <v>233</v>
      </c>
      <c r="B264" s="70" t="s">
        <v>82</v>
      </c>
      <c r="C264" s="70" t="s">
        <v>35</v>
      </c>
      <c r="D264" s="70" t="s">
        <v>36</v>
      </c>
      <c r="E264" s="70" t="s">
        <v>88</v>
      </c>
      <c r="F264" s="69">
        <v>120</v>
      </c>
      <c r="G264" s="92">
        <f>H264+I264</f>
        <v>1173.25</v>
      </c>
      <c r="H264" s="92">
        <v>1173.25</v>
      </c>
      <c r="I264" s="93"/>
      <c r="J264" s="2"/>
    </row>
    <row r="265" spans="1:10" ht="94.5">
      <c r="A265" s="86" t="s">
        <v>17</v>
      </c>
      <c r="B265" s="87" t="s">
        <v>82</v>
      </c>
      <c r="C265" s="87" t="s">
        <v>35</v>
      </c>
      <c r="D265" s="87" t="s">
        <v>38</v>
      </c>
      <c r="E265" s="87" t="s">
        <v>39</v>
      </c>
      <c r="F265" s="87" t="s">
        <v>37</v>
      </c>
      <c r="G265" s="89">
        <f aca="true" t="shared" si="22" ref="G265:I266">G266</f>
        <v>952.99</v>
      </c>
      <c r="H265" s="89">
        <f t="shared" si="22"/>
        <v>952.99</v>
      </c>
      <c r="I265" s="89">
        <f t="shared" si="22"/>
        <v>0</v>
      </c>
      <c r="J265" s="2"/>
    </row>
    <row r="266" spans="1:10" ht="47.25">
      <c r="A266" s="90" t="s">
        <v>164</v>
      </c>
      <c r="B266" s="70" t="s">
        <v>82</v>
      </c>
      <c r="C266" s="70" t="s">
        <v>35</v>
      </c>
      <c r="D266" s="70" t="s">
        <v>38</v>
      </c>
      <c r="E266" s="70" t="s">
        <v>87</v>
      </c>
      <c r="F266" s="70" t="s">
        <v>37</v>
      </c>
      <c r="G266" s="93">
        <f t="shared" si="22"/>
        <v>952.99</v>
      </c>
      <c r="H266" s="93">
        <f t="shared" si="22"/>
        <v>952.99</v>
      </c>
      <c r="I266" s="93">
        <f t="shared" si="22"/>
        <v>0</v>
      </c>
      <c r="J266" s="2"/>
    </row>
    <row r="267" spans="1:10" ht="47.25">
      <c r="A267" s="71" t="s">
        <v>89</v>
      </c>
      <c r="B267" s="70" t="s">
        <v>82</v>
      </c>
      <c r="C267" s="70" t="s">
        <v>35</v>
      </c>
      <c r="D267" s="70" t="s">
        <v>38</v>
      </c>
      <c r="E267" s="70" t="s">
        <v>90</v>
      </c>
      <c r="F267" s="70" t="s">
        <v>37</v>
      </c>
      <c r="G267" s="93">
        <f>G268+G270+G272</f>
        <v>952.99</v>
      </c>
      <c r="H267" s="93">
        <f>H268+H270+H272</f>
        <v>952.99</v>
      </c>
      <c r="I267" s="93">
        <f>I268+I270+I272</f>
        <v>0</v>
      </c>
      <c r="J267" s="2"/>
    </row>
    <row r="268" spans="1:10" ht="126">
      <c r="A268" s="71" t="s">
        <v>235</v>
      </c>
      <c r="B268" s="70" t="s">
        <v>82</v>
      </c>
      <c r="C268" s="70" t="s">
        <v>35</v>
      </c>
      <c r="D268" s="70" t="s">
        <v>38</v>
      </c>
      <c r="E268" s="70" t="s">
        <v>90</v>
      </c>
      <c r="F268" s="70" t="s">
        <v>68</v>
      </c>
      <c r="G268" s="93">
        <f>G269</f>
        <v>934.47</v>
      </c>
      <c r="H268" s="93">
        <f>H269</f>
        <v>934.47</v>
      </c>
      <c r="I268" s="93">
        <f>I269</f>
        <v>0</v>
      </c>
      <c r="J268" s="2"/>
    </row>
    <row r="269" spans="1:10" ht="47.25">
      <c r="A269" s="69" t="s">
        <v>233</v>
      </c>
      <c r="B269" s="70" t="s">
        <v>82</v>
      </c>
      <c r="C269" s="70" t="s">
        <v>35</v>
      </c>
      <c r="D269" s="70" t="s">
        <v>38</v>
      </c>
      <c r="E269" s="70" t="s">
        <v>90</v>
      </c>
      <c r="F269" s="70" t="s">
        <v>234</v>
      </c>
      <c r="G269" s="92">
        <f>H269+I269</f>
        <v>934.47</v>
      </c>
      <c r="H269" s="92">
        <v>934.47</v>
      </c>
      <c r="I269" s="93"/>
      <c r="J269" s="2"/>
    </row>
    <row r="270" spans="1:10" ht="78.75">
      <c r="A270" s="69" t="s">
        <v>231</v>
      </c>
      <c r="B270" s="70" t="s">
        <v>82</v>
      </c>
      <c r="C270" s="70" t="s">
        <v>35</v>
      </c>
      <c r="D270" s="70" t="s">
        <v>38</v>
      </c>
      <c r="E270" s="70" t="s">
        <v>90</v>
      </c>
      <c r="F270" s="70" t="s">
        <v>71</v>
      </c>
      <c r="G270" s="92">
        <f>G271</f>
        <v>16.42</v>
      </c>
      <c r="H270" s="92">
        <f>H271</f>
        <v>16.42</v>
      </c>
      <c r="I270" s="92">
        <f>I271</f>
        <v>0</v>
      </c>
      <c r="J270" s="2"/>
    </row>
    <row r="271" spans="1:10" ht="63">
      <c r="A271" s="69" t="s">
        <v>232</v>
      </c>
      <c r="B271" s="70" t="s">
        <v>82</v>
      </c>
      <c r="C271" s="70" t="s">
        <v>35</v>
      </c>
      <c r="D271" s="70" t="s">
        <v>38</v>
      </c>
      <c r="E271" s="70" t="s">
        <v>90</v>
      </c>
      <c r="F271" s="70" t="s">
        <v>237</v>
      </c>
      <c r="G271" s="92">
        <f>H271+I271</f>
        <v>16.42</v>
      </c>
      <c r="H271" s="92">
        <v>16.42</v>
      </c>
      <c r="I271" s="93"/>
      <c r="J271" s="2"/>
    </row>
    <row r="272" spans="1:10" ht="15.75">
      <c r="A272" s="69" t="s">
        <v>238</v>
      </c>
      <c r="B272" s="70" t="s">
        <v>82</v>
      </c>
      <c r="C272" s="70" t="s">
        <v>35</v>
      </c>
      <c r="D272" s="70" t="s">
        <v>38</v>
      </c>
      <c r="E272" s="70" t="s">
        <v>90</v>
      </c>
      <c r="F272" s="70" t="s">
        <v>241</v>
      </c>
      <c r="G272" s="92">
        <f>G273</f>
        <v>2.1</v>
      </c>
      <c r="H272" s="92">
        <f>H273</f>
        <v>2.1</v>
      </c>
      <c r="I272" s="93"/>
      <c r="J272" s="2"/>
    </row>
    <row r="273" spans="1:10" ht="47.25">
      <c r="A273" s="69" t="s">
        <v>255</v>
      </c>
      <c r="B273" s="70" t="s">
        <v>82</v>
      </c>
      <c r="C273" s="70" t="s">
        <v>35</v>
      </c>
      <c r="D273" s="70" t="s">
        <v>38</v>
      </c>
      <c r="E273" s="70" t="s">
        <v>90</v>
      </c>
      <c r="F273" s="70" t="s">
        <v>240</v>
      </c>
      <c r="G273" s="92">
        <f>H273+I273</f>
        <v>2.1</v>
      </c>
      <c r="H273" s="92">
        <v>2.1</v>
      </c>
      <c r="I273" s="93"/>
      <c r="J273" s="2"/>
    </row>
    <row r="274" spans="1:10" ht="94.5">
      <c r="A274" s="122" t="s">
        <v>86</v>
      </c>
      <c r="B274" s="123" t="s">
        <v>83</v>
      </c>
      <c r="C274" s="123" t="s">
        <v>43</v>
      </c>
      <c r="D274" s="123" t="s">
        <v>43</v>
      </c>
      <c r="E274" s="123" t="s">
        <v>39</v>
      </c>
      <c r="F274" s="123" t="s">
        <v>37</v>
      </c>
      <c r="G274" s="124">
        <f>G275+G418</f>
        <v>188568.53</v>
      </c>
      <c r="H274" s="124">
        <f>H275+H418</f>
        <v>61101.41</v>
      </c>
      <c r="I274" s="124">
        <f>I275+I418</f>
        <v>127467.12</v>
      </c>
      <c r="J274" s="2"/>
    </row>
    <row r="275" spans="1:10" ht="15.75">
      <c r="A275" s="72" t="s">
        <v>24</v>
      </c>
      <c r="B275" s="83" t="s">
        <v>83</v>
      </c>
      <c r="C275" s="83" t="s">
        <v>45</v>
      </c>
      <c r="D275" s="83" t="s">
        <v>43</v>
      </c>
      <c r="E275" s="83" t="s">
        <v>39</v>
      </c>
      <c r="F275" s="83" t="s">
        <v>37</v>
      </c>
      <c r="G275" s="84">
        <f>G276+G303+G389+G409</f>
        <v>187207.41</v>
      </c>
      <c r="H275" s="84">
        <f>H276+H303+H389+H409</f>
        <v>61101.41</v>
      </c>
      <c r="I275" s="84">
        <f>I276+I303+I389+I409</f>
        <v>126106</v>
      </c>
      <c r="J275" s="2"/>
    </row>
    <row r="276" spans="1:10" ht="15.75">
      <c r="A276" s="86" t="s">
        <v>25</v>
      </c>
      <c r="B276" s="87" t="s">
        <v>83</v>
      </c>
      <c r="C276" s="87" t="s">
        <v>45</v>
      </c>
      <c r="D276" s="87" t="s">
        <v>35</v>
      </c>
      <c r="E276" s="87" t="s">
        <v>39</v>
      </c>
      <c r="F276" s="87" t="s">
        <v>37</v>
      </c>
      <c r="G276" s="89">
        <f>G277+G286</f>
        <v>44056.91</v>
      </c>
      <c r="H276" s="89">
        <f>H277+H286</f>
        <v>19584.91</v>
      </c>
      <c r="I276" s="89">
        <f>I277+I286</f>
        <v>24472</v>
      </c>
      <c r="J276" s="2"/>
    </row>
    <row r="277" spans="1:10" ht="63">
      <c r="A277" s="90" t="s">
        <v>109</v>
      </c>
      <c r="B277" s="70" t="s">
        <v>83</v>
      </c>
      <c r="C277" s="70" t="s">
        <v>45</v>
      </c>
      <c r="D277" s="70" t="s">
        <v>35</v>
      </c>
      <c r="E277" s="70" t="s">
        <v>110</v>
      </c>
      <c r="F277" s="70" t="s">
        <v>37</v>
      </c>
      <c r="G277" s="93">
        <f>G282+G278</f>
        <v>135.58</v>
      </c>
      <c r="H277" s="93">
        <f>H282+H278</f>
        <v>135.58</v>
      </c>
      <c r="I277" s="93">
        <f>I282+I278</f>
        <v>0</v>
      </c>
      <c r="J277" s="2"/>
    </row>
    <row r="278" spans="1:10" ht="63">
      <c r="A278" s="125" t="s">
        <v>133</v>
      </c>
      <c r="B278" s="70" t="s">
        <v>83</v>
      </c>
      <c r="C278" s="70" t="s">
        <v>45</v>
      </c>
      <c r="D278" s="70" t="s">
        <v>35</v>
      </c>
      <c r="E278" s="126" t="s">
        <v>134</v>
      </c>
      <c r="F278" s="126" t="s">
        <v>37</v>
      </c>
      <c r="G278" s="127">
        <f aca="true" t="shared" si="23" ref="G278:I280">G279</f>
        <v>119.2</v>
      </c>
      <c r="H278" s="127">
        <f t="shared" si="23"/>
        <v>119.2</v>
      </c>
      <c r="I278" s="127">
        <f t="shared" si="23"/>
        <v>0</v>
      </c>
      <c r="J278" s="2"/>
    </row>
    <row r="279" spans="1:10" ht="94.5">
      <c r="A279" s="95" t="s">
        <v>362</v>
      </c>
      <c r="B279" s="70" t="s">
        <v>83</v>
      </c>
      <c r="C279" s="70" t="s">
        <v>45</v>
      </c>
      <c r="D279" s="70" t="s">
        <v>35</v>
      </c>
      <c r="E279" s="70" t="s">
        <v>361</v>
      </c>
      <c r="F279" s="70" t="s">
        <v>37</v>
      </c>
      <c r="G279" s="93">
        <f t="shared" si="23"/>
        <v>119.2</v>
      </c>
      <c r="H279" s="93">
        <f t="shared" si="23"/>
        <v>119.2</v>
      </c>
      <c r="I279" s="93">
        <f t="shared" si="23"/>
        <v>0</v>
      </c>
      <c r="J279" s="2"/>
    </row>
    <row r="280" spans="1:10" ht="78.75">
      <c r="A280" s="71" t="s">
        <v>231</v>
      </c>
      <c r="B280" s="70" t="s">
        <v>83</v>
      </c>
      <c r="C280" s="70" t="s">
        <v>45</v>
      </c>
      <c r="D280" s="70" t="s">
        <v>35</v>
      </c>
      <c r="E280" s="70" t="s">
        <v>361</v>
      </c>
      <c r="F280" s="70" t="s">
        <v>71</v>
      </c>
      <c r="G280" s="93">
        <f t="shared" si="23"/>
        <v>119.2</v>
      </c>
      <c r="H280" s="93">
        <f t="shared" si="23"/>
        <v>119.2</v>
      </c>
      <c r="I280" s="93">
        <f t="shared" si="23"/>
        <v>0</v>
      </c>
      <c r="J280" s="2"/>
    </row>
    <row r="281" spans="1:10" ht="63">
      <c r="A281" s="71" t="s">
        <v>232</v>
      </c>
      <c r="B281" s="70" t="s">
        <v>83</v>
      </c>
      <c r="C281" s="70" t="s">
        <v>45</v>
      </c>
      <c r="D281" s="70" t="s">
        <v>35</v>
      </c>
      <c r="E281" s="70" t="s">
        <v>361</v>
      </c>
      <c r="F281" s="70" t="s">
        <v>237</v>
      </c>
      <c r="G281" s="92">
        <f>H281+I281</f>
        <v>119.2</v>
      </c>
      <c r="H281" s="92">
        <v>119.2</v>
      </c>
      <c r="I281" s="93"/>
      <c r="J281" s="2"/>
    </row>
    <row r="282" spans="1:10" ht="94.5">
      <c r="A282" s="125" t="s">
        <v>136</v>
      </c>
      <c r="B282" s="70" t="s">
        <v>83</v>
      </c>
      <c r="C282" s="126" t="s">
        <v>45</v>
      </c>
      <c r="D282" s="126" t="s">
        <v>35</v>
      </c>
      <c r="E282" s="126" t="s">
        <v>139</v>
      </c>
      <c r="F282" s="126" t="s">
        <v>37</v>
      </c>
      <c r="G282" s="127">
        <f>G283</f>
        <v>16.38</v>
      </c>
      <c r="H282" s="127">
        <f>H283</f>
        <v>16.38</v>
      </c>
      <c r="I282" s="127">
        <f>I283</f>
        <v>0</v>
      </c>
      <c r="J282" s="2"/>
    </row>
    <row r="283" spans="1:10" ht="94.5">
      <c r="A283" s="71" t="s">
        <v>105</v>
      </c>
      <c r="B283" s="70" t="s">
        <v>83</v>
      </c>
      <c r="C283" s="70" t="s">
        <v>45</v>
      </c>
      <c r="D283" s="70" t="s">
        <v>35</v>
      </c>
      <c r="E283" s="70" t="s">
        <v>225</v>
      </c>
      <c r="F283" s="70" t="s">
        <v>37</v>
      </c>
      <c r="G283" s="93">
        <f>G285</f>
        <v>16.38</v>
      </c>
      <c r="H283" s="93">
        <f>H285</f>
        <v>16.38</v>
      </c>
      <c r="I283" s="93">
        <f>I285</f>
        <v>0</v>
      </c>
      <c r="J283" s="2"/>
    </row>
    <row r="284" spans="1:10" ht="78.75">
      <c r="A284" s="71" t="s">
        <v>256</v>
      </c>
      <c r="B284" s="70" t="s">
        <v>83</v>
      </c>
      <c r="C284" s="70" t="s">
        <v>45</v>
      </c>
      <c r="D284" s="70" t="s">
        <v>35</v>
      </c>
      <c r="E284" s="70" t="s">
        <v>225</v>
      </c>
      <c r="F284" s="70" t="s">
        <v>243</v>
      </c>
      <c r="G284" s="93">
        <f>G285</f>
        <v>16.38</v>
      </c>
      <c r="H284" s="93">
        <f>H285</f>
        <v>16.38</v>
      </c>
      <c r="I284" s="93">
        <f>I285</f>
        <v>0</v>
      </c>
      <c r="J284" s="2"/>
    </row>
    <row r="285" spans="1:10" ht="47.25">
      <c r="A285" s="71" t="s">
        <v>245</v>
      </c>
      <c r="B285" s="70" t="s">
        <v>83</v>
      </c>
      <c r="C285" s="70" t="s">
        <v>45</v>
      </c>
      <c r="D285" s="70" t="s">
        <v>35</v>
      </c>
      <c r="E285" s="70" t="s">
        <v>225</v>
      </c>
      <c r="F285" s="70" t="s">
        <v>244</v>
      </c>
      <c r="G285" s="93">
        <f>H285+I285</f>
        <v>16.38</v>
      </c>
      <c r="H285" s="93">
        <f>13+3.38</f>
        <v>16.38</v>
      </c>
      <c r="I285" s="93"/>
      <c r="J285" s="2"/>
    </row>
    <row r="286" spans="1:10" ht="47.25">
      <c r="A286" s="90" t="s">
        <v>164</v>
      </c>
      <c r="B286" s="70" t="s">
        <v>83</v>
      </c>
      <c r="C286" s="70" t="s">
        <v>45</v>
      </c>
      <c r="D286" s="70" t="s">
        <v>35</v>
      </c>
      <c r="E286" s="70" t="s">
        <v>87</v>
      </c>
      <c r="F286" s="70" t="s">
        <v>37</v>
      </c>
      <c r="G286" s="93">
        <f>G287+G296</f>
        <v>43921.33</v>
      </c>
      <c r="H286" s="93">
        <f>H287+H296</f>
        <v>19449.329999999998</v>
      </c>
      <c r="I286" s="93">
        <f>I287+I296</f>
        <v>24472</v>
      </c>
      <c r="J286" s="2"/>
    </row>
    <row r="287" spans="1:10" ht="94.5">
      <c r="A287" s="71" t="s">
        <v>105</v>
      </c>
      <c r="B287" s="70" t="s">
        <v>83</v>
      </c>
      <c r="C287" s="70" t="s">
        <v>45</v>
      </c>
      <c r="D287" s="70" t="s">
        <v>35</v>
      </c>
      <c r="E287" s="70" t="s">
        <v>106</v>
      </c>
      <c r="F287" s="70" t="s">
        <v>37</v>
      </c>
      <c r="G287" s="93">
        <f>G288+G290+G292+G294</f>
        <v>19449.329999999998</v>
      </c>
      <c r="H287" s="93">
        <f>H288+H290+H292+H294</f>
        <v>19449.329999999998</v>
      </c>
      <c r="I287" s="93">
        <f>I288+I290+I292+I294</f>
        <v>0</v>
      </c>
      <c r="J287" s="2"/>
    </row>
    <row r="288" spans="1:10" ht="141.75">
      <c r="A288" s="71" t="s">
        <v>257</v>
      </c>
      <c r="B288" s="70" t="s">
        <v>83</v>
      </c>
      <c r="C288" s="70" t="s">
        <v>45</v>
      </c>
      <c r="D288" s="70" t="s">
        <v>35</v>
      </c>
      <c r="E288" s="70" t="s">
        <v>106</v>
      </c>
      <c r="F288" s="70" t="s">
        <v>68</v>
      </c>
      <c r="G288" s="93">
        <f>G289</f>
        <v>2549.87</v>
      </c>
      <c r="H288" s="93">
        <f>H289</f>
        <v>2549.87</v>
      </c>
      <c r="I288" s="93"/>
      <c r="J288" s="2"/>
    </row>
    <row r="289" spans="1:10" ht="50.25" customHeight="1">
      <c r="A289" s="69" t="s">
        <v>258</v>
      </c>
      <c r="B289" s="70" t="s">
        <v>83</v>
      </c>
      <c r="C289" s="70" t="s">
        <v>45</v>
      </c>
      <c r="D289" s="70" t="s">
        <v>35</v>
      </c>
      <c r="E289" s="70" t="s">
        <v>106</v>
      </c>
      <c r="F289" s="70" t="s">
        <v>247</v>
      </c>
      <c r="G289" s="93">
        <f>H289+I289</f>
        <v>2549.87</v>
      </c>
      <c r="H289" s="93">
        <v>2549.87</v>
      </c>
      <c r="I289" s="93"/>
      <c r="J289" s="2"/>
    </row>
    <row r="290" spans="1:10" ht="71.25" customHeight="1">
      <c r="A290" s="69" t="s">
        <v>231</v>
      </c>
      <c r="B290" s="70" t="s">
        <v>83</v>
      </c>
      <c r="C290" s="70" t="s">
        <v>45</v>
      </c>
      <c r="D290" s="70" t="s">
        <v>35</v>
      </c>
      <c r="E290" s="70" t="s">
        <v>106</v>
      </c>
      <c r="F290" s="70" t="s">
        <v>71</v>
      </c>
      <c r="G290" s="93">
        <f>G291</f>
        <v>2420.84</v>
      </c>
      <c r="H290" s="93">
        <f>H291</f>
        <v>2420.84</v>
      </c>
      <c r="I290" s="93"/>
      <c r="J290" s="2"/>
    </row>
    <row r="291" spans="1:10" ht="35.25" customHeight="1">
      <c r="A291" s="69" t="s">
        <v>232</v>
      </c>
      <c r="B291" s="70" t="s">
        <v>83</v>
      </c>
      <c r="C291" s="70" t="s">
        <v>45</v>
      </c>
      <c r="D291" s="70" t="s">
        <v>35</v>
      </c>
      <c r="E291" s="70" t="s">
        <v>106</v>
      </c>
      <c r="F291" s="70" t="s">
        <v>237</v>
      </c>
      <c r="G291" s="93">
        <f>H291+I291</f>
        <v>2420.84</v>
      </c>
      <c r="H291" s="93">
        <v>2420.84</v>
      </c>
      <c r="I291" s="93"/>
      <c r="J291" s="2"/>
    </row>
    <row r="292" spans="1:10" ht="78.75">
      <c r="A292" s="71" t="s">
        <v>256</v>
      </c>
      <c r="B292" s="70" t="s">
        <v>83</v>
      </c>
      <c r="C292" s="70" t="s">
        <v>45</v>
      </c>
      <c r="D292" s="70" t="s">
        <v>35</v>
      </c>
      <c r="E292" s="70" t="s">
        <v>106</v>
      </c>
      <c r="F292" s="70" t="s">
        <v>243</v>
      </c>
      <c r="G292" s="93">
        <f>G293</f>
        <v>14472.82</v>
      </c>
      <c r="H292" s="93">
        <f>H293</f>
        <v>14472.82</v>
      </c>
      <c r="I292" s="93">
        <f>I293</f>
        <v>0</v>
      </c>
      <c r="J292" s="2"/>
    </row>
    <row r="293" spans="1:10" ht="47.25">
      <c r="A293" s="71" t="s">
        <v>245</v>
      </c>
      <c r="B293" s="70" t="s">
        <v>83</v>
      </c>
      <c r="C293" s="70" t="s">
        <v>45</v>
      </c>
      <c r="D293" s="70" t="s">
        <v>35</v>
      </c>
      <c r="E293" s="70" t="s">
        <v>106</v>
      </c>
      <c r="F293" s="70" t="s">
        <v>244</v>
      </c>
      <c r="G293" s="92">
        <f>H293+I293</f>
        <v>14472.82</v>
      </c>
      <c r="H293" s="97">
        <v>14472.82</v>
      </c>
      <c r="I293" s="97"/>
      <c r="J293" s="2"/>
    </row>
    <row r="294" spans="1:10" ht="15.75">
      <c r="A294" s="69" t="s">
        <v>238</v>
      </c>
      <c r="B294" s="70" t="s">
        <v>83</v>
      </c>
      <c r="C294" s="70" t="s">
        <v>45</v>
      </c>
      <c r="D294" s="70" t="s">
        <v>35</v>
      </c>
      <c r="E294" s="70" t="s">
        <v>106</v>
      </c>
      <c r="F294" s="70" t="s">
        <v>241</v>
      </c>
      <c r="G294" s="92">
        <f>G295</f>
        <v>5.800000000000001</v>
      </c>
      <c r="H294" s="92">
        <f>H295</f>
        <v>5.800000000000001</v>
      </c>
      <c r="I294" s="97"/>
      <c r="J294" s="2"/>
    </row>
    <row r="295" spans="1:10" ht="27.75" customHeight="1">
      <c r="A295" s="69" t="s">
        <v>255</v>
      </c>
      <c r="B295" s="70" t="s">
        <v>83</v>
      </c>
      <c r="C295" s="70" t="s">
        <v>45</v>
      </c>
      <c r="D295" s="70" t="s">
        <v>35</v>
      </c>
      <c r="E295" s="70" t="s">
        <v>106</v>
      </c>
      <c r="F295" s="70" t="s">
        <v>240</v>
      </c>
      <c r="G295" s="92">
        <f>H295</f>
        <v>5.800000000000001</v>
      </c>
      <c r="H295" s="93">
        <f>8.8-3</f>
        <v>5.800000000000001</v>
      </c>
      <c r="I295" s="93"/>
      <c r="J295" s="2"/>
    </row>
    <row r="296" spans="1:10" ht="33.75" customHeight="1">
      <c r="A296" s="69" t="s">
        <v>107</v>
      </c>
      <c r="B296" s="70" t="s">
        <v>83</v>
      </c>
      <c r="C296" s="70" t="s">
        <v>45</v>
      </c>
      <c r="D296" s="70" t="s">
        <v>35</v>
      </c>
      <c r="E296" s="70" t="s">
        <v>108</v>
      </c>
      <c r="F296" s="70" t="s">
        <v>37</v>
      </c>
      <c r="G296" s="92">
        <f>G297+G299+G301</f>
        <v>24472</v>
      </c>
      <c r="H296" s="92">
        <f>H297+H299+H301</f>
        <v>0</v>
      </c>
      <c r="I296" s="92">
        <f>I297+I299+I301</f>
        <v>24472</v>
      </c>
      <c r="J296" s="2"/>
    </row>
    <row r="297" spans="1:10" ht="31.5" customHeight="1">
      <c r="A297" s="71" t="s">
        <v>257</v>
      </c>
      <c r="B297" s="70" t="s">
        <v>83</v>
      </c>
      <c r="C297" s="70" t="s">
        <v>45</v>
      </c>
      <c r="D297" s="70" t="s">
        <v>35</v>
      </c>
      <c r="E297" s="70" t="s">
        <v>108</v>
      </c>
      <c r="F297" s="70" t="s">
        <v>68</v>
      </c>
      <c r="G297" s="92">
        <f>G298</f>
        <v>5584.17</v>
      </c>
      <c r="H297" s="92">
        <f>H298</f>
        <v>0</v>
      </c>
      <c r="I297" s="92">
        <f>I298</f>
        <v>5584.17</v>
      </c>
      <c r="J297" s="2"/>
    </row>
    <row r="298" spans="1:10" ht="47.25">
      <c r="A298" s="69" t="s">
        <v>258</v>
      </c>
      <c r="B298" s="70" t="s">
        <v>83</v>
      </c>
      <c r="C298" s="70" t="s">
        <v>45</v>
      </c>
      <c r="D298" s="70" t="s">
        <v>35</v>
      </c>
      <c r="E298" s="70" t="s">
        <v>108</v>
      </c>
      <c r="F298" s="70" t="s">
        <v>247</v>
      </c>
      <c r="G298" s="92">
        <f>H298+I298</f>
        <v>5584.17</v>
      </c>
      <c r="H298" s="92"/>
      <c r="I298" s="92">
        <f>5586.46-2.29</f>
        <v>5584.17</v>
      </c>
      <c r="J298" s="2"/>
    </row>
    <row r="299" spans="1:10" ht="78.75">
      <c r="A299" s="69" t="s">
        <v>231</v>
      </c>
      <c r="B299" s="70" t="s">
        <v>83</v>
      </c>
      <c r="C299" s="70" t="s">
        <v>45</v>
      </c>
      <c r="D299" s="70" t="s">
        <v>35</v>
      </c>
      <c r="E299" s="70" t="s">
        <v>108</v>
      </c>
      <c r="F299" s="70" t="s">
        <v>71</v>
      </c>
      <c r="G299" s="92">
        <f>G300</f>
        <v>46.69</v>
      </c>
      <c r="H299" s="92">
        <f>H300</f>
        <v>0</v>
      </c>
      <c r="I299" s="92">
        <f>I300</f>
        <v>46.69</v>
      </c>
      <c r="J299" s="2"/>
    </row>
    <row r="300" spans="1:10" ht="63">
      <c r="A300" s="69" t="s">
        <v>232</v>
      </c>
      <c r="B300" s="70" t="s">
        <v>83</v>
      </c>
      <c r="C300" s="70" t="s">
        <v>45</v>
      </c>
      <c r="D300" s="70" t="s">
        <v>35</v>
      </c>
      <c r="E300" s="70" t="s">
        <v>108</v>
      </c>
      <c r="F300" s="70" t="s">
        <v>237</v>
      </c>
      <c r="G300" s="92">
        <f>H300+I300</f>
        <v>46.69</v>
      </c>
      <c r="H300" s="92"/>
      <c r="I300" s="92">
        <f>44.4+2.29</f>
        <v>46.69</v>
      </c>
      <c r="J300" s="2"/>
    </row>
    <row r="301" spans="1:10" ht="78.75">
      <c r="A301" s="71" t="s">
        <v>256</v>
      </c>
      <c r="B301" s="70" t="s">
        <v>83</v>
      </c>
      <c r="C301" s="70" t="s">
        <v>45</v>
      </c>
      <c r="D301" s="70" t="s">
        <v>35</v>
      </c>
      <c r="E301" s="70" t="s">
        <v>108</v>
      </c>
      <c r="F301" s="70" t="s">
        <v>243</v>
      </c>
      <c r="G301" s="92">
        <f>G302</f>
        <v>18841.14</v>
      </c>
      <c r="H301" s="92">
        <f>H302</f>
        <v>0</v>
      </c>
      <c r="I301" s="92">
        <f>I302</f>
        <v>18841.14</v>
      </c>
      <c r="J301" s="2"/>
    </row>
    <row r="302" spans="1:10" ht="47.25">
      <c r="A302" s="71" t="s">
        <v>245</v>
      </c>
      <c r="B302" s="70" t="s">
        <v>83</v>
      </c>
      <c r="C302" s="70" t="s">
        <v>45</v>
      </c>
      <c r="D302" s="70" t="s">
        <v>35</v>
      </c>
      <c r="E302" s="70" t="s">
        <v>108</v>
      </c>
      <c r="F302" s="70" t="s">
        <v>244</v>
      </c>
      <c r="G302" s="92">
        <f>I302+H302</f>
        <v>18841.14</v>
      </c>
      <c r="H302" s="97"/>
      <c r="I302" s="97">
        <v>18841.14</v>
      </c>
      <c r="J302" s="2"/>
    </row>
    <row r="303" spans="1:10" ht="15.75">
      <c r="A303" s="72" t="s">
        <v>26</v>
      </c>
      <c r="B303" s="83" t="s">
        <v>83</v>
      </c>
      <c r="C303" s="83" t="s">
        <v>45</v>
      </c>
      <c r="D303" s="83" t="s">
        <v>36</v>
      </c>
      <c r="E303" s="83" t="s">
        <v>39</v>
      </c>
      <c r="F303" s="83" t="s">
        <v>37</v>
      </c>
      <c r="G303" s="101">
        <f>G304+G369+G365</f>
        <v>133472.81</v>
      </c>
      <c r="H303" s="101">
        <f>H304+H369+H365</f>
        <v>33179.81</v>
      </c>
      <c r="I303" s="101">
        <f>I304+I369+I365</f>
        <v>100293</v>
      </c>
      <c r="J303" s="2"/>
    </row>
    <row r="304" spans="1:10" ht="63">
      <c r="A304" s="90" t="s">
        <v>109</v>
      </c>
      <c r="B304" s="70" t="s">
        <v>83</v>
      </c>
      <c r="C304" s="70" t="s">
        <v>45</v>
      </c>
      <c r="D304" s="70" t="s">
        <v>36</v>
      </c>
      <c r="E304" s="70" t="s">
        <v>110</v>
      </c>
      <c r="F304" s="70" t="s">
        <v>37</v>
      </c>
      <c r="G304" s="93">
        <f>G305+G318+G324+G330+G339+G345+G354</f>
        <v>4765.0599999999995</v>
      </c>
      <c r="H304" s="93">
        <f>H305+H318+H324+H330+H339+H345+H354</f>
        <v>3095.06</v>
      </c>
      <c r="I304" s="93">
        <f>I305+I318+I324+I330+I339+I345+I354</f>
        <v>1670</v>
      </c>
      <c r="J304" s="2"/>
    </row>
    <row r="305" spans="1:10" ht="78.75">
      <c r="A305" s="125" t="s">
        <v>122</v>
      </c>
      <c r="B305" s="70" t="s">
        <v>83</v>
      </c>
      <c r="C305" s="70" t="s">
        <v>45</v>
      </c>
      <c r="D305" s="70" t="s">
        <v>36</v>
      </c>
      <c r="E305" s="70" t="s">
        <v>123</v>
      </c>
      <c r="F305" s="70" t="s">
        <v>37</v>
      </c>
      <c r="G305" s="93">
        <f>G306+G312+G309+G315</f>
        <v>1021.64</v>
      </c>
      <c r="H305" s="93">
        <f>H306+H312+H309+H315</f>
        <v>1021.64</v>
      </c>
      <c r="I305" s="93">
        <f>I306+I312+I309+I315</f>
        <v>0</v>
      </c>
      <c r="J305" s="2"/>
    </row>
    <row r="306" spans="1:10" ht="141.75">
      <c r="A306" s="95" t="s">
        <v>226</v>
      </c>
      <c r="B306" s="70" t="s">
        <v>83</v>
      </c>
      <c r="C306" s="70" t="s">
        <v>45</v>
      </c>
      <c r="D306" s="70" t="s">
        <v>36</v>
      </c>
      <c r="E306" s="70" t="s">
        <v>126</v>
      </c>
      <c r="F306" s="70" t="s">
        <v>37</v>
      </c>
      <c r="G306" s="93">
        <f>G308</f>
        <v>430</v>
      </c>
      <c r="H306" s="93">
        <f>H308</f>
        <v>430</v>
      </c>
      <c r="I306" s="93">
        <f>I308</f>
        <v>0</v>
      </c>
      <c r="J306" s="2"/>
    </row>
    <row r="307" spans="1:10" ht="78.75">
      <c r="A307" s="71" t="s">
        <v>256</v>
      </c>
      <c r="B307" s="70" t="s">
        <v>83</v>
      </c>
      <c r="C307" s="70" t="s">
        <v>45</v>
      </c>
      <c r="D307" s="70" t="s">
        <v>36</v>
      </c>
      <c r="E307" s="70" t="s">
        <v>126</v>
      </c>
      <c r="F307" s="70" t="s">
        <v>243</v>
      </c>
      <c r="G307" s="92">
        <f>G308</f>
        <v>430</v>
      </c>
      <c r="H307" s="92">
        <f>H308</f>
        <v>430</v>
      </c>
      <c r="I307" s="92">
        <f>I308</f>
        <v>0</v>
      </c>
      <c r="J307" s="2"/>
    </row>
    <row r="308" spans="1:10" ht="47.25">
      <c r="A308" s="71" t="s">
        <v>245</v>
      </c>
      <c r="B308" s="70" t="s">
        <v>83</v>
      </c>
      <c r="C308" s="70" t="s">
        <v>45</v>
      </c>
      <c r="D308" s="70" t="s">
        <v>36</v>
      </c>
      <c r="E308" s="70" t="s">
        <v>126</v>
      </c>
      <c r="F308" s="70" t="s">
        <v>244</v>
      </c>
      <c r="G308" s="93">
        <f>H308+I308</f>
        <v>430</v>
      </c>
      <c r="H308" s="93">
        <f>630-200</f>
        <v>430</v>
      </c>
      <c r="I308" s="93"/>
      <c r="J308" s="2"/>
    </row>
    <row r="309" spans="1:10" ht="47.25">
      <c r="A309" s="117" t="s">
        <v>326</v>
      </c>
      <c r="B309" s="118" t="s">
        <v>83</v>
      </c>
      <c r="C309" s="118" t="s">
        <v>45</v>
      </c>
      <c r="D309" s="118" t="s">
        <v>36</v>
      </c>
      <c r="E309" s="118" t="s">
        <v>124</v>
      </c>
      <c r="F309" s="118" t="s">
        <v>37</v>
      </c>
      <c r="G309" s="119">
        <f aca="true" t="shared" si="24" ref="G309:I310">G310</f>
        <v>293.64</v>
      </c>
      <c r="H309" s="119">
        <f t="shared" si="24"/>
        <v>293.64</v>
      </c>
      <c r="I309" s="119">
        <f t="shared" si="24"/>
        <v>0</v>
      </c>
      <c r="J309" s="2"/>
    </row>
    <row r="310" spans="1:10" ht="63">
      <c r="A310" s="117" t="s">
        <v>327</v>
      </c>
      <c r="B310" s="118" t="s">
        <v>83</v>
      </c>
      <c r="C310" s="118" t="s">
        <v>45</v>
      </c>
      <c r="D310" s="118" t="s">
        <v>36</v>
      </c>
      <c r="E310" s="118" t="s">
        <v>124</v>
      </c>
      <c r="F310" s="118" t="s">
        <v>243</v>
      </c>
      <c r="G310" s="119">
        <f t="shared" si="24"/>
        <v>293.64</v>
      </c>
      <c r="H310" s="119">
        <f t="shared" si="24"/>
        <v>293.64</v>
      </c>
      <c r="I310" s="119">
        <f t="shared" si="24"/>
        <v>0</v>
      </c>
      <c r="J310" s="2"/>
    </row>
    <row r="311" spans="1:10" ht="31.5">
      <c r="A311" s="117" t="s">
        <v>328</v>
      </c>
      <c r="B311" s="118" t="s">
        <v>83</v>
      </c>
      <c r="C311" s="118" t="s">
        <v>45</v>
      </c>
      <c r="D311" s="118" t="s">
        <v>36</v>
      </c>
      <c r="E311" s="118" t="s">
        <v>124</v>
      </c>
      <c r="F311" s="118" t="s">
        <v>244</v>
      </c>
      <c r="G311" s="119">
        <f>H311</f>
        <v>293.64</v>
      </c>
      <c r="H311" s="92">
        <v>293.64</v>
      </c>
      <c r="I311" s="92"/>
      <c r="J311" s="2"/>
    </row>
    <row r="312" spans="1:10" ht="78.75">
      <c r="A312" s="68" t="s">
        <v>305</v>
      </c>
      <c r="B312" s="70" t="s">
        <v>83</v>
      </c>
      <c r="C312" s="70" t="s">
        <v>45</v>
      </c>
      <c r="D312" s="70" t="s">
        <v>36</v>
      </c>
      <c r="E312" s="70" t="s">
        <v>306</v>
      </c>
      <c r="F312" s="70" t="s">
        <v>37</v>
      </c>
      <c r="G312" s="93">
        <f aca="true" t="shared" si="25" ref="G312:I313">G313</f>
        <v>200</v>
      </c>
      <c r="H312" s="93">
        <f t="shared" si="25"/>
        <v>200</v>
      </c>
      <c r="I312" s="93">
        <f t="shared" si="25"/>
        <v>0</v>
      </c>
      <c r="J312" s="2"/>
    </row>
    <row r="313" spans="1:10" ht="63">
      <c r="A313" s="128" t="s">
        <v>300</v>
      </c>
      <c r="B313" s="70" t="s">
        <v>83</v>
      </c>
      <c r="C313" s="70" t="s">
        <v>45</v>
      </c>
      <c r="D313" s="70" t="s">
        <v>36</v>
      </c>
      <c r="E313" s="70" t="s">
        <v>306</v>
      </c>
      <c r="F313" s="70" t="s">
        <v>286</v>
      </c>
      <c r="G313" s="93">
        <f t="shared" si="25"/>
        <v>200</v>
      </c>
      <c r="H313" s="93">
        <f t="shared" si="25"/>
        <v>200</v>
      </c>
      <c r="I313" s="93">
        <f t="shared" si="25"/>
        <v>0</v>
      </c>
      <c r="J313" s="2"/>
    </row>
    <row r="314" spans="1:10" ht="15.75">
      <c r="A314" s="128" t="s">
        <v>301</v>
      </c>
      <c r="B314" s="70" t="s">
        <v>83</v>
      </c>
      <c r="C314" s="70" t="s">
        <v>45</v>
      </c>
      <c r="D314" s="70" t="s">
        <v>36</v>
      </c>
      <c r="E314" s="70" t="s">
        <v>306</v>
      </c>
      <c r="F314" s="70" t="s">
        <v>288</v>
      </c>
      <c r="G314" s="93">
        <v>200</v>
      </c>
      <c r="H314" s="93">
        <v>200</v>
      </c>
      <c r="I314" s="93"/>
      <c r="J314" s="2"/>
    </row>
    <row r="315" spans="1:10" ht="78.75">
      <c r="A315" s="95" t="s">
        <v>125</v>
      </c>
      <c r="B315" s="70" t="s">
        <v>83</v>
      </c>
      <c r="C315" s="70" t="s">
        <v>45</v>
      </c>
      <c r="D315" s="70" t="s">
        <v>36</v>
      </c>
      <c r="E315" s="70" t="s">
        <v>368</v>
      </c>
      <c r="F315" s="70" t="s">
        <v>37</v>
      </c>
      <c r="G315" s="93">
        <f>G316</f>
        <v>98</v>
      </c>
      <c r="H315" s="93">
        <f>H316</f>
        <v>98</v>
      </c>
      <c r="I315" s="93">
        <f>I316</f>
        <v>0</v>
      </c>
      <c r="J315" s="2"/>
    </row>
    <row r="316" spans="1:10" ht="78.75">
      <c r="A316" s="69" t="s">
        <v>231</v>
      </c>
      <c r="B316" s="70" t="s">
        <v>83</v>
      </c>
      <c r="C316" s="70" t="s">
        <v>45</v>
      </c>
      <c r="D316" s="70" t="s">
        <v>36</v>
      </c>
      <c r="E316" s="70" t="s">
        <v>368</v>
      </c>
      <c r="F316" s="70" t="s">
        <v>71</v>
      </c>
      <c r="G316" s="93">
        <f>G317</f>
        <v>98</v>
      </c>
      <c r="H316" s="93">
        <f>H317</f>
        <v>98</v>
      </c>
      <c r="I316" s="93"/>
      <c r="J316" s="2"/>
    </row>
    <row r="317" spans="1:10" ht="63">
      <c r="A317" s="69" t="s">
        <v>232</v>
      </c>
      <c r="B317" s="70" t="s">
        <v>83</v>
      </c>
      <c r="C317" s="70" t="s">
        <v>45</v>
      </c>
      <c r="D317" s="70" t="s">
        <v>36</v>
      </c>
      <c r="E317" s="70" t="s">
        <v>368</v>
      </c>
      <c r="F317" s="70" t="s">
        <v>237</v>
      </c>
      <c r="G317" s="92">
        <f>H317+I317</f>
        <v>98</v>
      </c>
      <c r="H317" s="92">
        <v>98</v>
      </c>
      <c r="I317" s="93"/>
      <c r="J317" s="2"/>
    </row>
    <row r="318" spans="1:10" ht="63">
      <c r="A318" s="90" t="s">
        <v>119</v>
      </c>
      <c r="B318" s="70" t="s">
        <v>83</v>
      </c>
      <c r="C318" s="126" t="s">
        <v>45</v>
      </c>
      <c r="D318" s="126" t="s">
        <v>36</v>
      </c>
      <c r="E318" s="126" t="s">
        <v>120</v>
      </c>
      <c r="F318" s="126" t="s">
        <v>37</v>
      </c>
      <c r="G318" s="127">
        <f>G319</f>
        <v>300</v>
      </c>
      <c r="H318" s="127">
        <f>H319</f>
        <v>300</v>
      </c>
      <c r="I318" s="127">
        <f>I319</f>
        <v>0</v>
      </c>
      <c r="J318" s="2"/>
    </row>
    <row r="319" spans="1:10" ht="78.75">
      <c r="A319" s="95" t="s">
        <v>125</v>
      </c>
      <c r="B319" s="70" t="s">
        <v>83</v>
      </c>
      <c r="C319" s="70" t="s">
        <v>45</v>
      </c>
      <c r="D319" s="70" t="s">
        <v>36</v>
      </c>
      <c r="E319" s="70" t="s">
        <v>137</v>
      </c>
      <c r="F319" s="70" t="s">
        <v>37</v>
      </c>
      <c r="G319" s="93">
        <f>G321+G323</f>
        <v>300</v>
      </c>
      <c r="H319" s="93">
        <f>H321+H323</f>
        <v>300</v>
      </c>
      <c r="I319" s="93">
        <f>I321+I323</f>
        <v>0</v>
      </c>
      <c r="J319" s="2"/>
    </row>
    <row r="320" spans="1:10" ht="78.75">
      <c r="A320" s="69" t="s">
        <v>231</v>
      </c>
      <c r="B320" s="70" t="s">
        <v>83</v>
      </c>
      <c r="C320" s="70" t="s">
        <v>45</v>
      </c>
      <c r="D320" s="70" t="s">
        <v>36</v>
      </c>
      <c r="E320" s="70" t="s">
        <v>137</v>
      </c>
      <c r="F320" s="70" t="s">
        <v>71</v>
      </c>
      <c r="G320" s="93">
        <f>G321</f>
        <v>115.4</v>
      </c>
      <c r="H320" s="93">
        <f>H321</f>
        <v>115.4</v>
      </c>
      <c r="I320" s="93"/>
      <c r="J320" s="2"/>
    </row>
    <row r="321" spans="1:10" ht="63">
      <c r="A321" s="69" t="s">
        <v>232</v>
      </c>
      <c r="B321" s="70" t="s">
        <v>83</v>
      </c>
      <c r="C321" s="70" t="s">
        <v>45</v>
      </c>
      <c r="D321" s="70" t="s">
        <v>36</v>
      </c>
      <c r="E321" s="70" t="s">
        <v>137</v>
      </c>
      <c r="F321" s="70" t="s">
        <v>237</v>
      </c>
      <c r="G321" s="92">
        <f>H321+I321</f>
        <v>115.4</v>
      </c>
      <c r="H321" s="92">
        <v>115.4</v>
      </c>
      <c r="I321" s="93"/>
      <c r="J321" s="2"/>
    </row>
    <row r="322" spans="1:10" ht="78.75">
      <c r="A322" s="71" t="s">
        <v>256</v>
      </c>
      <c r="B322" s="70" t="s">
        <v>83</v>
      </c>
      <c r="C322" s="70" t="s">
        <v>45</v>
      </c>
      <c r="D322" s="70" t="s">
        <v>36</v>
      </c>
      <c r="E322" s="70" t="s">
        <v>137</v>
      </c>
      <c r="F322" s="70" t="s">
        <v>243</v>
      </c>
      <c r="G322" s="92">
        <f>G323</f>
        <v>184.6</v>
      </c>
      <c r="H322" s="92">
        <f>H323</f>
        <v>184.6</v>
      </c>
      <c r="I322" s="93"/>
      <c r="J322" s="2"/>
    </row>
    <row r="323" spans="1:10" ht="47.25">
      <c r="A323" s="71" t="s">
        <v>245</v>
      </c>
      <c r="B323" s="70" t="s">
        <v>83</v>
      </c>
      <c r="C323" s="70" t="s">
        <v>45</v>
      </c>
      <c r="D323" s="70" t="s">
        <v>36</v>
      </c>
      <c r="E323" s="70" t="s">
        <v>137</v>
      </c>
      <c r="F323" s="70" t="s">
        <v>244</v>
      </c>
      <c r="G323" s="92">
        <f>H323</f>
        <v>184.6</v>
      </c>
      <c r="H323" s="92">
        <v>184.6</v>
      </c>
      <c r="I323" s="93"/>
      <c r="J323" s="2"/>
    </row>
    <row r="324" spans="1:10" ht="63">
      <c r="A324" s="125" t="s">
        <v>133</v>
      </c>
      <c r="B324" s="70" t="s">
        <v>83</v>
      </c>
      <c r="C324" s="126" t="s">
        <v>45</v>
      </c>
      <c r="D324" s="126" t="s">
        <v>36</v>
      </c>
      <c r="E324" s="126" t="s">
        <v>134</v>
      </c>
      <c r="F324" s="126" t="s">
        <v>37</v>
      </c>
      <c r="G324" s="127">
        <f>G325</f>
        <v>630.44</v>
      </c>
      <c r="H324" s="127">
        <f>H325</f>
        <v>630.44</v>
      </c>
      <c r="I324" s="127">
        <f>I325</f>
        <v>0</v>
      </c>
      <c r="J324" s="2"/>
    </row>
    <row r="325" spans="1:10" ht="78.75">
      <c r="A325" s="95" t="s">
        <v>125</v>
      </c>
      <c r="B325" s="70" t="s">
        <v>83</v>
      </c>
      <c r="C325" s="70" t="s">
        <v>45</v>
      </c>
      <c r="D325" s="70" t="s">
        <v>36</v>
      </c>
      <c r="E325" s="70" t="s">
        <v>138</v>
      </c>
      <c r="F325" s="70" t="s">
        <v>37</v>
      </c>
      <c r="G325" s="93">
        <f>G329+G326:H326</f>
        <v>630.44</v>
      </c>
      <c r="H325" s="93">
        <f>H329+H326:I326</f>
        <v>630.44</v>
      </c>
      <c r="I325" s="93">
        <f>I329+I326:I326</f>
        <v>0</v>
      </c>
      <c r="J325" s="2"/>
    </row>
    <row r="326" spans="1:10" ht="78.75">
      <c r="A326" s="71" t="s">
        <v>231</v>
      </c>
      <c r="B326" s="70" t="s">
        <v>83</v>
      </c>
      <c r="C326" s="70" t="s">
        <v>45</v>
      </c>
      <c r="D326" s="70" t="s">
        <v>36</v>
      </c>
      <c r="E326" s="70" t="s">
        <v>138</v>
      </c>
      <c r="F326" s="70" t="s">
        <v>71</v>
      </c>
      <c r="G326" s="93">
        <f>G327</f>
        <v>215.51999999999998</v>
      </c>
      <c r="H326" s="93">
        <f>H327</f>
        <v>215.51999999999998</v>
      </c>
      <c r="I326" s="93">
        <f>I327</f>
        <v>0</v>
      </c>
      <c r="J326" s="2"/>
    </row>
    <row r="327" spans="1:10" ht="63">
      <c r="A327" s="71" t="s">
        <v>232</v>
      </c>
      <c r="B327" s="70" t="s">
        <v>83</v>
      </c>
      <c r="C327" s="70" t="s">
        <v>45</v>
      </c>
      <c r="D327" s="70" t="s">
        <v>36</v>
      </c>
      <c r="E327" s="70" t="s">
        <v>138</v>
      </c>
      <c r="F327" s="70" t="s">
        <v>237</v>
      </c>
      <c r="G327" s="92">
        <f>H327+I327</f>
        <v>215.51999999999998</v>
      </c>
      <c r="H327" s="92">
        <f>140+75.52</f>
        <v>215.51999999999998</v>
      </c>
      <c r="I327" s="93"/>
      <c r="J327" s="2"/>
    </row>
    <row r="328" spans="1:10" ht="78.75">
      <c r="A328" s="71" t="s">
        <v>256</v>
      </c>
      <c r="B328" s="70" t="s">
        <v>83</v>
      </c>
      <c r="C328" s="70" t="s">
        <v>45</v>
      </c>
      <c r="D328" s="70" t="s">
        <v>36</v>
      </c>
      <c r="E328" s="70" t="s">
        <v>138</v>
      </c>
      <c r="F328" s="70" t="s">
        <v>243</v>
      </c>
      <c r="G328" s="93">
        <f>G329</f>
        <v>414.92</v>
      </c>
      <c r="H328" s="93">
        <f>H329</f>
        <v>414.92</v>
      </c>
      <c r="I328" s="93">
        <f>I329</f>
        <v>0</v>
      </c>
      <c r="J328" s="2"/>
    </row>
    <row r="329" spans="1:10" ht="47.25">
      <c r="A329" s="71" t="s">
        <v>245</v>
      </c>
      <c r="B329" s="70" t="s">
        <v>83</v>
      </c>
      <c r="C329" s="70" t="s">
        <v>45</v>
      </c>
      <c r="D329" s="70" t="s">
        <v>36</v>
      </c>
      <c r="E329" s="70" t="s">
        <v>138</v>
      </c>
      <c r="F329" s="70" t="s">
        <v>244</v>
      </c>
      <c r="G329" s="92">
        <f>H329+I329</f>
        <v>414.92</v>
      </c>
      <c r="H329" s="93">
        <f>150+264.92</f>
        <v>414.92</v>
      </c>
      <c r="I329" s="93"/>
      <c r="J329" s="2"/>
    </row>
    <row r="330" spans="1:10" ht="94.5">
      <c r="A330" s="125" t="s">
        <v>136</v>
      </c>
      <c r="B330" s="70" t="s">
        <v>83</v>
      </c>
      <c r="C330" s="126" t="s">
        <v>45</v>
      </c>
      <c r="D330" s="126" t="s">
        <v>36</v>
      </c>
      <c r="E330" s="126" t="s">
        <v>139</v>
      </c>
      <c r="F330" s="126" t="s">
        <v>37</v>
      </c>
      <c r="G330" s="127">
        <f>G331+G336</f>
        <v>283.62</v>
      </c>
      <c r="H330" s="127">
        <f>H331+H336</f>
        <v>283.62</v>
      </c>
      <c r="I330" s="127">
        <f>I331+I336</f>
        <v>0</v>
      </c>
      <c r="J330" s="2"/>
    </row>
    <row r="331" spans="1:10" ht="78.75">
      <c r="A331" s="95" t="s">
        <v>125</v>
      </c>
      <c r="B331" s="70" t="s">
        <v>83</v>
      </c>
      <c r="C331" s="70" t="s">
        <v>45</v>
      </c>
      <c r="D331" s="70" t="s">
        <v>36</v>
      </c>
      <c r="E331" s="70" t="s">
        <v>140</v>
      </c>
      <c r="F331" s="70" t="s">
        <v>37</v>
      </c>
      <c r="G331" s="93">
        <f>G335+G333</f>
        <v>279.36</v>
      </c>
      <c r="H331" s="93">
        <f>H335+H333</f>
        <v>279.36</v>
      </c>
      <c r="I331" s="93">
        <f>I335+I333</f>
        <v>0</v>
      </c>
      <c r="J331" s="2"/>
    </row>
    <row r="332" spans="1:10" ht="78.75">
      <c r="A332" s="69" t="s">
        <v>231</v>
      </c>
      <c r="B332" s="70" t="s">
        <v>83</v>
      </c>
      <c r="C332" s="70" t="s">
        <v>45</v>
      </c>
      <c r="D332" s="70" t="s">
        <v>36</v>
      </c>
      <c r="E332" s="70" t="s">
        <v>140</v>
      </c>
      <c r="F332" s="70" t="s">
        <v>71</v>
      </c>
      <c r="G332" s="93">
        <f>G333</f>
        <v>15.689999999999998</v>
      </c>
      <c r="H332" s="93">
        <f>H333</f>
        <v>15.689999999999998</v>
      </c>
      <c r="I332" s="93">
        <f>I333</f>
        <v>0</v>
      </c>
      <c r="J332" s="2"/>
    </row>
    <row r="333" spans="1:10" ht="63">
      <c r="A333" s="69" t="s">
        <v>232</v>
      </c>
      <c r="B333" s="70" t="s">
        <v>83</v>
      </c>
      <c r="C333" s="70" t="s">
        <v>45</v>
      </c>
      <c r="D333" s="70" t="s">
        <v>36</v>
      </c>
      <c r="E333" s="70" t="s">
        <v>140</v>
      </c>
      <c r="F333" s="70" t="s">
        <v>237</v>
      </c>
      <c r="G333" s="92">
        <f>H333+I333</f>
        <v>15.689999999999998</v>
      </c>
      <c r="H333" s="92">
        <f>74.5-58.81</f>
        <v>15.689999999999998</v>
      </c>
      <c r="I333" s="93"/>
      <c r="J333" s="2"/>
    </row>
    <row r="334" spans="1:10" ht="78.75">
      <c r="A334" s="71" t="s">
        <v>256</v>
      </c>
      <c r="B334" s="70" t="s">
        <v>83</v>
      </c>
      <c r="C334" s="70" t="s">
        <v>45</v>
      </c>
      <c r="D334" s="70" t="s">
        <v>36</v>
      </c>
      <c r="E334" s="70" t="s">
        <v>140</v>
      </c>
      <c r="F334" s="70" t="s">
        <v>243</v>
      </c>
      <c r="G334" s="92">
        <f>G335</f>
        <v>263.67</v>
      </c>
      <c r="H334" s="92">
        <f>H335</f>
        <v>263.67</v>
      </c>
      <c r="I334" s="92">
        <f>I335</f>
        <v>0</v>
      </c>
      <c r="J334" s="2"/>
    </row>
    <row r="335" spans="1:10" ht="47.25">
      <c r="A335" s="71" t="s">
        <v>245</v>
      </c>
      <c r="B335" s="70" t="s">
        <v>83</v>
      </c>
      <c r="C335" s="70" t="s">
        <v>45</v>
      </c>
      <c r="D335" s="70" t="s">
        <v>36</v>
      </c>
      <c r="E335" s="70" t="s">
        <v>140</v>
      </c>
      <c r="F335" s="70" t="s">
        <v>244</v>
      </c>
      <c r="G335" s="93">
        <f>H335+I335</f>
        <v>263.67</v>
      </c>
      <c r="H335" s="93">
        <f>209.1+54.57</f>
        <v>263.67</v>
      </c>
      <c r="I335" s="93"/>
      <c r="J335" s="2"/>
    </row>
    <row r="336" spans="1:10" ht="78.75">
      <c r="A336" s="71" t="s">
        <v>256</v>
      </c>
      <c r="B336" s="70" t="s">
        <v>83</v>
      </c>
      <c r="C336" s="70" t="s">
        <v>45</v>
      </c>
      <c r="D336" s="70" t="s">
        <v>36</v>
      </c>
      <c r="E336" s="70" t="s">
        <v>227</v>
      </c>
      <c r="F336" s="70" t="s">
        <v>37</v>
      </c>
      <c r="G336" s="93">
        <f>G338</f>
        <v>4.26</v>
      </c>
      <c r="H336" s="93">
        <f>H338</f>
        <v>4.26</v>
      </c>
      <c r="I336" s="93">
        <f>I338</f>
        <v>0</v>
      </c>
      <c r="J336" s="2"/>
    </row>
    <row r="337" spans="1:10" ht="94.5">
      <c r="A337" s="71" t="s">
        <v>263</v>
      </c>
      <c r="B337" s="70" t="s">
        <v>83</v>
      </c>
      <c r="C337" s="70" t="s">
        <v>45</v>
      </c>
      <c r="D337" s="70" t="s">
        <v>36</v>
      </c>
      <c r="E337" s="70" t="s">
        <v>227</v>
      </c>
      <c r="F337" s="70" t="s">
        <v>243</v>
      </c>
      <c r="G337" s="93">
        <f>G338</f>
        <v>4.26</v>
      </c>
      <c r="H337" s="93">
        <f>H338</f>
        <v>4.26</v>
      </c>
      <c r="I337" s="93"/>
      <c r="J337" s="2"/>
    </row>
    <row r="338" spans="1:10" ht="31.5">
      <c r="A338" s="71" t="s">
        <v>264</v>
      </c>
      <c r="B338" s="70" t="s">
        <v>83</v>
      </c>
      <c r="C338" s="70" t="s">
        <v>45</v>
      </c>
      <c r="D338" s="70" t="s">
        <v>36</v>
      </c>
      <c r="E338" s="70" t="s">
        <v>227</v>
      </c>
      <c r="F338" s="70" t="s">
        <v>244</v>
      </c>
      <c r="G338" s="93">
        <f>H338</f>
        <v>4.26</v>
      </c>
      <c r="H338" s="93">
        <f>3.4+0.86</f>
        <v>4.26</v>
      </c>
      <c r="I338" s="93"/>
      <c r="J338" s="2"/>
    </row>
    <row r="339" spans="1:10" ht="47.25">
      <c r="A339" s="125" t="s">
        <v>128</v>
      </c>
      <c r="B339" s="70" t="s">
        <v>83</v>
      </c>
      <c r="C339" s="70" t="s">
        <v>45</v>
      </c>
      <c r="D339" s="70" t="s">
        <v>36</v>
      </c>
      <c r="E339" s="70" t="s">
        <v>129</v>
      </c>
      <c r="F339" s="70" t="s">
        <v>37</v>
      </c>
      <c r="G339" s="93">
        <f>G340</f>
        <v>30</v>
      </c>
      <c r="H339" s="93">
        <f>H340</f>
        <v>30</v>
      </c>
      <c r="I339" s="93">
        <f>I340</f>
        <v>0</v>
      </c>
      <c r="J339" s="2"/>
    </row>
    <row r="340" spans="1:10" ht="63">
      <c r="A340" s="95" t="s">
        <v>135</v>
      </c>
      <c r="B340" s="70" t="s">
        <v>83</v>
      </c>
      <c r="C340" s="70" t="s">
        <v>45</v>
      </c>
      <c r="D340" s="70" t="s">
        <v>36</v>
      </c>
      <c r="E340" s="70" t="s">
        <v>130</v>
      </c>
      <c r="F340" s="70" t="s">
        <v>37</v>
      </c>
      <c r="G340" s="93">
        <f>G342+G343</f>
        <v>30</v>
      </c>
      <c r="H340" s="93">
        <f>H342+H343</f>
        <v>30</v>
      </c>
      <c r="I340" s="93">
        <f>I342+I343</f>
        <v>0</v>
      </c>
      <c r="J340" s="2"/>
    </row>
    <row r="341" spans="1:10" ht="78.75">
      <c r="A341" s="69" t="s">
        <v>231</v>
      </c>
      <c r="B341" s="70" t="s">
        <v>83</v>
      </c>
      <c r="C341" s="70" t="s">
        <v>45</v>
      </c>
      <c r="D341" s="70" t="s">
        <v>36</v>
      </c>
      <c r="E341" s="70" t="s">
        <v>130</v>
      </c>
      <c r="F341" s="70" t="s">
        <v>71</v>
      </c>
      <c r="G341" s="93">
        <f>G342</f>
        <v>15</v>
      </c>
      <c r="H341" s="93">
        <f>H342</f>
        <v>15</v>
      </c>
      <c r="I341" s="93">
        <f>I342</f>
        <v>0</v>
      </c>
      <c r="J341" s="2"/>
    </row>
    <row r="342" spans="1:10" ht="63">
      <c r="A342" s="69" t="s">
        <v>232</v>
      </c>
      <c r="B342" s="70" t="s">
        <v>83</v>
      </c>
      <c r="C342" s="70" t="s">
        <v>45</v>
      </c>
      <c r="D342" s="70" t="s">
        <v>36</v>
      </c>
      <c r="E342" s="70" t="s">
        <v>130</v>
      </c>
      <c r="F342" s="70" t="s">
        <v>237</v>
      </c>
      <c r="G342" s="92">
        <f>H342+I342</f>
        <v>15</v>
      </c>
      <c r="H342" s="92">
        <v>15</v>
      </c>
      <c r="I342" s="93"/>
      <c r="J342" s="2"/>
    </row>
    <row r="343" spans="1:10" ht="94.5">
      <c r="A343" s="71" t="s">
        <v>263</v>
      </c>
      <c r="B343" s="70" t="s">
        <v>83</v>
      </c>
      <c r="C343" s="70" t="s">
        <v>45</v>
      </c>
      <c r="D343" s="70" t="s">
        <v>36</v>
      </c>
      <c r="E343" s="70" t="s">
        <v>130</v>
      </c>
      <c r="F343" s="70" t="s">
        <v>243</v>
      </c>
      <c r="G343" s="92">
        <f>G344</f>
        <v>15</v>
      </c>
      <c r="H343" s="92">
        <f>H344</f>
        <v>15</v>
      </c>
      <c r="I343" s="92">
        <f>I344</f>
        <v>0</v>
      </c>
      <c r="J343" s="2"/>
    </row>
    <row r="344" spans="1:10" ht="31.5">
      <c r="A344" s="71" t="s">
        <v>264</v>
      </c>
      <c r="B344" s="70" t="s">
        <v>83</v>
      </c>
      <c r="C344" s="70" t="s">
        <v>45</v>
      </c>
      <c r="D344" s="70" t="s">
        <v>36</v>
      </c>
      <c r="E344" s="70" t="s">
        <v>130</v>
      </c>
      <c r="F344" s="70" t="s">
        <v>244</v>
      </c>
      <c r="G344" s="92">
        <f>H344+I344</f>
        <v>15</v>
      </c>
      <c r="H344" s="92">
        <v>15</v>
      </c>
      <c r="I344" s="93"/>
      <c r="J344" s="2"/>
    </row>
    <row r="345" spans="1:10" ht="94.5">
      <c r="A345" s="125" t="s">
        <v>118</v>
      </c>
      <c r="B345" s="70" t="s">
        <v>83</v>
      </c>
      <c r="C345" s="70" t="s">
        <v>45</v>
      </c>
      <c r="D345" s="70" t="s">
        <v>36</v>
      </c>
      <c r="E345" s="70" t="s">
        <v>117</v>
      </c>
      <c r="F345" s="70" t="s">
        <v>37</v>
      </c>
      <c r="G345" s="93">
        <f>G346+G349</f>
        <v>1976</v>
      </c>
      <c r="H345" s="93">
        <f>H346+H349</f>
        <v>306</v>
      </c>
      <c r="I345" s="93">
        <f>I346+I349</f>
        <v>1670</v>
      </c>
      <c r="J345" s="2"/>
    </row>
    <row r="346" spans="1:10" ht="94.5">
      <c r="A346" s="95" t="s">
        <v>141</v>
      </c>
      <c r="B346" s="70" t="s">
        <v>83</v>
      </c>
      <c r="C346" s="70" t="s">
        <v>45</v>
      </c>
      <c r="D346" s="70" t="s">
        <v>36</v>
      </c>
      <c r="E346" s="70" t="s">
        <v>142</v>
      </c>
      <c r="F346" s="70" t="s">
        <v>37</v>
      </c>
      <c r="G346" s="93">
        <f>G348</f>
        <v>306</v>
      </c>
      <c r="H346" s="93">
        <f>H348</f>
        <v>306</v>
      </c>
      <c r="I346" s="93">
        <f>I348</f>
        <v>0</v>
      </c>
      <c r="J346" s="2"/>
    </row>
    <row r="347" spans="1:10" ht="94.5">
      <c r="A347" s="71" t="s">
        <v>263</v>
      </c>
      <c r="B347" s="70" t="s">
        <v>83</v>
      </c>
      <c r="C347" s="70" t="s">
        <v>45</v>
      </c>
      <c r="D347" s="70" t="s">
        <v>36</v>
      </c>
      <c r="E347" s="70" t="s">
        <v>142</v>
      </c>
      <c r="F347" s="70" t="s">
        <v>243</v>
      </c>
      <c r="G347" s="93">
        <f>G348</f>
        <v>306</v>
      </c>
      <c r="H347" s="93">
        <f>H348</f>
        <v>306</v>
      </c>
      <c r="I347" s="93">
        <f>I348</f>
        <v>0</v>
      </c>
      <c r="J347" s="2"/>
    </row>
    <row r="348" spans="1:10" ht="31.5">
      <c r="A348" s="71" t="s">
        <v>264</v>
      </c>
      <c r="B348" s="70" t="s">
        <v>83</v>
      </c>
      <c r="C348" s="70" t="s">
        <v>45</v>
      </c>
      <c r="D348" s="70" t="s">
        <v>36</v>
      </c>
      <c r="E348" s="70" t="s">
        <v>142</v>
      </c>
      <c r="F348" s="70" t="s">
        <v>244</v>
      </c>
      <c r="G348" s="92">
        <f>H348+I348</f>
        <v>306</v>
      </c>
      <c r="H348" s="93">
        <v>306</v>
      </c>
      <c r="I348" s="93"/>
      <c r="J348" s="2"/>
    </row>
    <row r="349" spans="1:10" ht="78.75">
      <c r="A349" s="71" t="s">
        <v>144</v>
      </c>
      <c r="B349" s="70" t="s">
        <v>83</v>
      </c>
      <c r="C349" s="70" t="s">
        <v>45</v>
      </c>
      <c r="D349" s="70" t="s">
        <v>36</v>
      </c>
      <c r="E349" s="70" t="s">
        <v>143</v>
      </c>
      <c r="F349" s="70" t="s">
        <v>37</v>
      </c>
      <c r="G349" s="93">
        <f>G353+G351</f>
        <v>1670</v>
      </c>
      <c r="H349" s="93">
        <f>H353+H351</f>
        <v>0</v>
      </c>
      <c r="I349" s="93">
        <f>I353+I351</f>
        <v>1670</v>
      </c>
      <c r="J349" s="2"/>
    </row>
    <row r="350" spans="1:10" ht="78.75">
      <c r="A350" s="69" t="s">
        <v>231</v>
      </c>
      <c r="B350" s="70" t="s">
        <v>83</v>
      </c>
      <c r="C350" s="70" t="s">
        <v>45</v>
      </c>
      <c r="D350" s="70" t="s">
        <v>36</v>
      </c>
      <c r="E350" s="70" t="s">
        <v>143</v>
      </c>
      <c r="F350" s="70" t="s">
        <v>71</v>
      </c>
      <c r="G350" s="93">
        <f>G351</f>
        <v>269.12</v>
      </c>
      <c r="H350" s="93">
        <f>H351</f>
        <v>0</v>
      </c>
      <c r="I350" s="93">
        <f>I351</f>
        <v>269.12</v>
      </c>
      <c r="J350" s="2"/>
    </row>
    <row r="351" spans="1:10" ht="63">
      <c r="A351" s="69" t="s">
        <v>232</v>
      </c>
      <c r="B351" s="70" t="s">
        <v>83</v>
      </c>
      <c r="C351" s="70" t="s">
        <v>45</v>
      </c>
      <c r="D351" s="70" t="s">
        <v>36</v>
      </c>
      <c r="E351" s="70" t="s">
        <v>143</v>
      </c>
      <c r="F351" s="70" t="s">
        <v>237</v>
      </c>
      <c r="G351" s="93">
        <f>H351+I351</f>
        <v>269.12</v>
      </c>
      <c r="H351" s="93"/>
      <c r="I351" s="93">
        <v>269.12</v>
      </c>
      <c r="J351" s="2"/>
    </row>
    <row r="352" spans="1:10" ht="78.75">
      <c r="A352" s="71" t="s">
        <v>256</v>
      </c>
      <c r="B352" s="70" t="s">
        <v>83</v>
      </c>
      <c r="C352" s="70" t="s">
        <v>45</v>
      </c>
      <c r="D352" s="70" t="s">
        <v>36</v>
      </c>
      <c r="E352" s="70" t="s">
        <v>143</v>
      </c>
      <c r="F352" s="70" t="s">
        <v>243</v>
      </c>
      <c r="G352" s="93">
        <f>G353</f>
        <v>1400.88</v>
      </c>
      <c r="H352" s="93">
        <f>H353</f>
        <v>0</v>
      </c>
      <c r="I352" s="93">
        <f>I353</f>
        <v>1400.88</v>
      </c>
      <c r="J352" s="2"/>
    </row>
    <row r="353" spans="1:10" ht="47.25">
      <c r="A353" s="71" t="s">
        <v>245</v>
      </c>
      <c r="B353" s="70" t="s">
        <v>83</v>
      </c>
      <c r="C353" s="70" t="s">
        <v>45</v>
      </c>
      <c r="D353" s="70" t="s">
        <v>36</v>
      </c>
      <c r="E353" s="70" t="s">
        <v>143</v>
      </c>
      <c r="F353" s="70" t="s">
        <v>244</v>
      </c>
      <c r="G353" s="92">
        <f>H353+I353</f>
        <v>1400.88</v>
      </c>
      <c r="H353" s="93"/>
      <c r="I353" s="93">
        <v>1400.88</v>
      </c>
      <c r="J353" s="2"/>
    </row>
    <row r="354" spans="1:10" ht="63">
      <c r="A354" s="95" t="s">
        <v>121</v>
      </c>
      <c r="B354" s="70" t="s">
        <v>83</v>
      </c>
      <c r="C354" s="70" t="s">
        <v>45</v>
      </c>
      <c r="D354" s="70" t="s">
        <v>36</v>
      </c>
      <c r="E354" s="70" t="s">
        <v>207</v>
      </c>
      <c r="F354" s="70" t="s">
        <v>37</v>
      </c>
      <c r="G354" s="93">
        <f>G358+G355</f>
        <v>523.36</v>
      </c>
      <c r="H354" s="93">
        <f>H358+H355</f>
        <v>523.36</v>
      </c>
      <c r="I354" s="93">
        <f>I358+I355</f>
        <v>0</v>
      </c>
      <c r="J354" s="2"/>
    </row>
    <row r="355" spans="1:10" ht="63">
      <c r="A355" s="69" t="s">
        <v>127</v>
      </c>
      <c r="B355" s="70" t="s">
        <v>83</v>
      </c>
      <c r="C355" s="70" t="s">
        <v>45</v>
      </c>
      <c r="D355" s="70" t="s">
        <v>36</v>
      </c>
      <c r="E355" s="70" t="s">
        <v>209</v>
      </c>
      <c r="F355" s="70" t="s">
        <v>37</v>
      </c>
      <c r="G355" s="92">
        <f>G357</f>
        <v>106.36</v>
      </c>
      <c r="H355" s="92">
        <f>H357</f>
        <v>106.36</v>
      </c>
      <c r="I355" s="92">
        <f>I357</f>
        <v>0</v>
      </c>
      <c r="J355" s="2"/>
    </row>
    <row r="356" spans="1:10" ht="141.75">
      <c r="A356" s="71" t="s">
        <v>257</v>
      </c>
      <c r="B356" s="70" t="s">
        <v>83</v>
      </c>
      <c r="C356" s="70" t="s">
        <v>45</v>
      </c>
      <c r="D356" s="70" t="s">
        <v>36</v>
      </c>
      <c r="E356" s="70" t="s">
        <v>209</v>
      </c>
      <c r="F356" s="70" t="s">
        <v>68</v>
      </c>
      <c r="G356" s="92">
        <f>G357</f>
        <v>106.36</v>
      </c>
      <c r="H356" s="92">
        <f>H357</f>
        <v>106.36</v>
      </c>
      <c r="I356" s="92">
        <f>I357</f>
        <v>0</v>
      </c>
      <c r="J356" s="2"/>
    </row>
    <row r="357" spans="1:10" ht="47.25">
      <c r="A357" s="69" t="s">
        <v>258</v>
      </c>
      <c r="B357" s="70" t="s">
        <v>83</v>
      </c>
      <c r="C357" s="70" t="s">
        <v>45</v>
      </c>
      <c r="D357" s="70" t="s">
        <v>36</v>
      </c>
      <c r="E357" s="70" t="s">
        <v>209</v>
      </c>
      <c r="F357" s="70" t="s">
        <v>247</v>
      </c>
      <c r="G357" s="92">
        <f>H357</f>
        <v>106.36</v>
      </c>
      <c r="H357" s="93">
        <f>150-43.64</f>
        <v>106.36</v>
      </c>
      <c r="I357" s="93"/>
      <c r="J357" s="2"/>
    </row>
    <row r="358" spans="1:10" ht="78.75">
      <c r="A358" s="95" t="s">
        <v>125</v>
      </c>
      <c r="B358" s="70" t="s">
        <v>83</v>
      </c>
      <c r="C358" s="70" t="s">
        <v>45</v>
      </c>
      <c r="D358" s="70" t="s">
        <v>36</v>
      </c>
      <c r="E358" s="70" t="s">
        <v>208</v>
      </c>
      <c r="F358" s="70" t="s">
        <v>37</v>
      </c>
      <c r="G358" s="93">
        <f>G362+G364+G360</f>
        <v>417</v>
      </c>
      <c r="H358" s="93">
        <f>H362+H364+H360</f>
        <v>417</v>
      </c>
      <c r="I358" s="93">
        <f>I362+I364+I360</f>
        <v>0</v>
      </c>
      <c r="J358" s="2"/>
    </row>
    <row r="359" spans="1:10" ht="141.75">
      <c r="A359" s="71" t="s">
        <v>257</v>
      </c>
      <c r="B359" s="70" t="s">
        <v>83</v>
      </c>
      <c r="C359" s="70" t="s">
        <v>45</v>
      </c>
      <c r="D359" s="70" t="s">
        <v>36</v>
      </c>
      <c r="E359" s="70" t="s">
        <v>208</v>
      </c>
      <c r="F359" s="70" t="s">
        <v>68</v>
      </c>
      <c r="G359" s="93">
        <f>G360</f>
        <v>25</v>
      </c>
      <c r="H359" s="93">
        <f>H360</f>
        <v>25</v>
      </c>
      <c r="I359" s="93">
        <f>I360</f>
        <v>0</v>
      </c>
      <c r="J359" s="2"/>
    </row>
    <row r="360" spans="1:10" ht="47.25">
      <c r="A360" s="69" t="s">
        <v>258</v>
      </c>
      <c r="B360" s="70" t="s">
        <v>83</v>
      </c>
      <c r="C360" s="70" t="s">
        <v>45</v>
      </c>
      <c r="D360" s="70" t="s">
        <v>36</v>
      </c>
      <c r="E360" s="70" t="s">
        <v>208</v>
      </c>
      <c r="F360" s="70" t="s">
        <v>247</v>
      </c>
      <c r="G360" s="93">
        <f>H360</f>
        <v>25</v>
      </c>
      <c r="H360" s="93">
        <v>25</v>
      </c>
      <c r="I360" s="93"/>
      <c r="J360" s="2"/>
    </row>
    <row r="361" spans="1:10" ht="78.75">
      <c r="A361" s="69" t="s">
        <v>231</v>
      </c>
      <c r="B361" s="70" t="s">
        <v>83</v>
      </c>
      <c r="C361" s="70" t="s">
        <v>45</v>
      </c>
      <c r="D361" s="70" t="s">
        <v>36</v>
      </c>
      <c r="E361" s="70" t="s">
        <v>208</v>
      </c>
      <c r="F361" s="70" t="s">
        <v>71</v>
      </c>
      <c r="G361" s="93">
        <f>G362</f>
        <v>150.2</v>
      </c>
      <c r="H361" s="93">
        <f>H362</f>
        <v>150.2</v>
      </c>
      <c r="I361" s="93">
        <f>I362</f>
        <v>0</v>
      </c>
      <c r="J361" s="2"/>
    </row>
    <row r="362" spans="1:10" ht="63">
      <c r="A362" s="69" t="s">
        <v>232</v>
      </c>
      <c r="B362" s="70" t="s">
        <v>83</v>
      </c>
      <c r="C362" s="70" t="s">
        <v>45</v>
      </c>
      <c r="D362" s="70" t="s">
        <v>36</v>
      </c>
      <c r="E362" s="70" t="s">
        <v>208</v>
      </c>
      <c r="F362" s="70" t="s">
        <v>237</v>
      </c>
      <c r="G362" s="93">
        <f>H362+I362</f>
        <v>150.2</v>
      </c>
      <c r="H362" s="92">
        <v>150.2</v>
      </c>
      <c r="I362" s="93"/>
      <c r="J362" s="2"/>
    </row>
    <row r="363" spans="1:10" ht="78.75">
      <c r="A363" s="71" t="s">
        <v>256</v>
      </c>
      <c r="B363" s="70" t="s">
        <v>83</v>
      </c>
      <c r="C363" s="70" t="s">
        <v>45</v>
      </c>
      <c r="D363" s="70" t="s">
        <v>36</v>
      </c>
      <c r="E363" s="70" t="s">
        <v>208</v>
      </c>
      <c r="F363" s="70" t="s">
        <v>243</v>
      </c>
      <c r="G363" s="93">
        <f>G364</f>
        <v>241.8</v>
      </c>
      <c r="H363" s="93">
        <f>H364</f>
        <v>241.8</v>
      </c>
      <c r="I363" s="93">
        <f>I364</f>
        <v>0</v>
      </c>
      <c r="J363" s="2"/>
    </row>
    <row r="364" spans="1:10" ht="47.25">
      <c r="A364" s="71" t="s">
        <v>245</v>
      </c>
      <c r="B364" s="70" t="s">
        <v>83</v>
      </c>
      <c r="C364" s="70" t="s">
        <v>45</v>
      </c>
      <c r="D364" s="70" t="s">
        <v>36</v>
      </c>
      <c r="E364" s="70" t="s">
        <v>208</v>
      </c>
      <c r="F364" s="70" t="s">
        <v>244</v>
      </c>
      <c r="G364" s="93">
        <f>H364+I364</f>
        <v>241.8</v>
      </c>
      <c r="H364" s="93">
        <v>241.8</v>
      </c>
      <c r="I364" s="93"/>
      <c r="J364" s="2"/>
    </row>
    <row r="365" spans="1:10" ht="94.5">
      <c r="A365" s="69" t="s">
        <v>192</v>
      </c>
      <c r="B365" s="70" t="s">
        <v>83</v>
      </c>
      <c r="C365" s="70" t="s">
        <v>45</v>
      </c>
      <c r="D365" s="70" t="s">
        <v>36</v>
      </c>
      <c r="E365" s="70" t="s">
        <v>194</v>
      </c>
      <c r="F365" s="70" t="s">
        <v>37</v>
      </c>
      <c r="G365" s="92">
        <f>G366</f>
        <v>100</v>
      </c>
      <c r="H365" s="92">
        <f>H366</f>
        <v>100</v>
      </c>
      <c r="I365" s="92">
        <f>I366</f>
        <v>0</v>
      </c>
      <c r="J365" s="2"/>
    </row>
    <row r="366" spans="1:10" ht="78.75">
      <c r="A366" s="69" t="s">
        <v>111</v>
      </c>
      <c r="B366" s="70" t="s">
        <v>83</v>
      </c>
      <c r="C366" s="70" t="s">
        <v>45</v>
      </c>
      <c r="D366" s="70" t="s">
        <v>36</v>
      </c>
      <c r="E366" s="94" t="s">
        <v>269</v>
      </c>
      <c r="F366" s="70" t="s">
        <v>37</v>
      </c>
      <c r="G366" s="92">
        <f>G368</f>
        <v>100</v>
      </c>
      <c r="H366" s="92">
        <f>H368</f>
        <v>100</v>
      </c>
      <c r="I366" s="92">
        <f>I368</f>
        <v>0</v>
      </c>
      <c r="J366" s="2"/>
    </row>
    <row r="367" spans="1:10" ht="131.25" customHeight="1">
      <c r="A367" s="71" t="s">
        <v>256</v>
      </c>
      <c r="B367" s="70" t="s">
        <v>83</v>
      </c>
      <c r="C367" s="70" t="s">
        <v>45</v>
      </c>
      <c r="D367" s="70" t="s">
        <v>36</v>
      </c>
      <c r="E367" s="94" t="s">
        <v>269</v>
      </c>
      <c r="F367" s="70" t="s">
        <v>243</v>
      </c>
      <c r="G367" s="92">
        <f>G368</f>
        <v>100</v>
      </c>
      <c r="H367" s="92">
        <f>H368</f>
        <v>100</v>
      </c>
      <c r="I367" s="92"/>
      <c r="J367" s="2"/>
    </row>
    <row r="368" spans="1:10" ht="47.25">
      <c r="A368" s="71" t="s">
        <v>245</v>
      </c>
      <c r="B368" s="71"/>
      <c r="C368" s="70" t="s">
        <v>45</v>
      </c>
      <c r="D368" s="70" t="s">
        <v>36</v>
      </c>
      <c r="E368" s="94" t="s">
        <v>269</v>
      </c>
      <c r="F368" s="70" t="s">
        <v>244</v>
      </c>
      <c r="G368" s="92">
        <f>H368+I368</f>
        <v>100</v>
      </c>
      <c r="H368" s="92">
        <v>100</v>
      </c>
      <c r="I368" s="93"/>
      <c r="J368" s="2"/>
    </row>
    <row r="369" spans="1:10" ht="47.25">
      <c r="A369" s="71" t="s">
        <v>164</v>
      </c>
      <c r="B369" s="70" t="s">
        <v>83</v>
      </c>
      <c r="C369" s="70" t="s">
        <v>45</v>
      </c>
      <c r="D369" s="70" t="s">
        <v>36</v>
      </c>
      <c r="E369" s="70" t="s">
        <v>87</v>
      </c>
      <c r="F369" s="70" t="s">
        <v>37</v>
      </c>
      <c r="G369" s="93">
        <f>G370+G379+G382</f>
        <v>128607.75</v>
      </c>
      <c r="H369" s="93">
        <f>H370+H379+H382</f>
        <v>29984.75</v>
      </c>
      <c r="I369" s="93">
        <f>I370+I379+I382</f>
        <v>98623</v>
      </c>
      <c r="J369" s="2"/>
    </row>
    <row r="370" spans="1:10" ht="78.75">
      <c r="A370" s="71" t="s">
        <v>111</v>
      </c>
      <c r="B370" s="70" t="s">
        <v>83</v>
      </c>
      <c r="C370" s="70" t="s">
        <v>45</v>
      </c>
      <c r="D370" s="70" t="s">
        <v>36</v>
      </c>
      <c r="E370" s="70" t="s">
        <v>112</v>
      </c>
      <c r="F370" s="70" t="s">
        <v>37</v>
      </c>
      <c r="G370" s="93">
        <f>G371+G373+G375+G377</f>
        <v>21868.98</v>
      </c>
      <c r="H370" s="93">
        <f>H371+H373+H375+H377</f>
        <v>21868.98</v>
      </c>
      <c r="I370" s="93">
        <f>I371+I373+I375+I377</f>
        <v>0</v>
      </c>
      <c r="J370" s="2"/>
    </row>
    <row r="371" spans="1:10" ht="141.75">
      <c r="A371" s="71" t="s">
        <v>257</v>
      </c>
      <c r="B371" s="70" t="s">
        <v>83</v>
      </c>
      <c r="C371" s="70" t="s">
        <v>45</v>
      </c>
      <c r="D371" s="70" t="s">
        <v>36</v>
      </c>
      <c r="E371" s="70" t="s">
        <v>112</v>
      </c>
      <c r="F371" s="70" t="s">
        <v>68</v>
      </c>
      <c r="G371" s="93">
        <f>G372</f>
        <v>2684.09</v>
      </c>
      <c r="H371" s="93">
        <f>H372</f>
        <v>2684.09</v>
      </c>
      <c r="I371" s="93">
        <f>I372</f>
        <v>0</v>
      </c>
      <c r="J371" s="2"/>
    </row>
    <row r="372" spans="1:10" ht="47.25">
      <c r="A372" s="69" t="s">
        <v>258</v>
      </c>
      <c r="B372" s="70" t="s">
        <v>83</v>
      </c>
      <c r="C372" s="70" t="s">
        <v>45</v>
      </c>
      <c r="D372" s="70" t="s">
        <v>36</v>
      </c>
      <c r="E372" s="70" t="s">
        <v>112</v>
      </c>
      <c r="F372" s="70" t="s">
        <v>247</v>
      </c>
      <c r="G372" s="92">
        <f>H372+I372</f>
        <v>2684.09</v>
      </c>
      <c r="H372" s="92">
        <v>2684.09</v>
      </c>
      <c r="I372" s="93"/>
      <c r="J372" s="2"/>
    </row>
    <row r="373" spans="1:10" ht="78.75">
      <c r="A373" s="69" t="s">
        <v>231</v>
      </c>
      <c r="B373" s="70" t="s">
        <v>83</v>
      </c>
      <c r="C373" s="70" t="s">
        <v>45</v>
      </c>
      <c r="D373" s="70" t="s">
        <v>36</v>
      </c>
      <c r="E373" s="70" t="s">
        <v>112</v>
      </c>
      <c r="F373" s="70" t="s">
        <v>71</v>
      </c>
      <c r="G373" s="92">
        <f>G374</f>
        <v>4210.74</v>
      </c>
      <c r="H373" s="92">
        <f>H374</f>
        <v>4210.74</v>
      </c>
      <c r="I373" s="92"/>
      <c r="J373" s="2"/>
    </row>
    <row r="374" spans="1:10" ht="63">
      <c r="A374" s="69" t="s">
        <v>232</v>
      </c>
      <c r="B374" s="70" t="s">
        <v>83</v>
      </c>
      <c r="C374" s="70" t="s">
        <v>45</v>
      </c>
      <c r="D374" s="70" t="s">
        <v>36</v>
      </c>
      <c r="E374" s="70" t="s">
        <v>112</v>
      </c>
      <c r="F374" s="70" t="s">
        <v>237</v>
      </c>
      <c r="G374" s="92">
        <f>H374+I374</f>
        <v>4210.74</v>
      </c>
      <c r="H374" s="92">
        <f>4158.74+52</f>
        <v>4210.74</v>
      </c>
      <c r="I374" s="92"/>
      <c r="J374" s="2"/>
    </row>
    <row r="375" spans="1:10" ht="78.75">
      <c r="A375" s="71" t="s">
        <v>256</v>
      </c>
      <c r="B375" s="70" t="s">
        <v>83</v>
      </c>
      <c r="C375" s="70" t="s">
        <v>45</v>
      </c>
      <c r="D375" s="70" t="s">
        <v>36</v>
      </c>
      <c r="E375" s="70" t="s">
        <v>112</v>
      </c>
      <c r="F375" s="70" t="s">
        <v>243</v>
      </c>
      <c r="G375" s="92">
        <f>G376</f>
        <v>14840.15</v>
      </c>
      <c r="H375" s="92">
        <f>H376</f>
        <v>14840.15</v>
      </c>
      <c r="I375" s="92">
        <f>I376</f>
        <v>0</v>
      </c>
      <c r="J375" s="2"/>
    </row>
    <row r="376" spans="1:10" ht="47.25">
      <c r="A376" s="71" t="s">
        <v>245</v>
      </c>
      <c r="B376" s="70" t="s">
        <v>83</v>
      </c>
      <c r="C376" s="70" t="s">
        <v>45</v>
      </c>
      <c r="D376" s="70" t="s">
        <v>36</v>
      </c>
      <c r="E376" s="70" t="s">
        <v>112</v>
      </c>
      <c r="F376" s="70" t="s">
        <v>244</v>
      </c>
      <c r="G376" s="92">
        <f>H376+I376</f>
        <v>14840.15</v>
      </c>
      <c r="H376" s="97">
        <f>14642.65+197.5</f>
        <v>14840.15</v>
      </c>
      <c r="I376" s="97"/>
      <c r="J376" s="2"/>
    </row>
    <row r="377" spans="1:10" ht="36.75" customHeight="1">
      <c r="A377" s="69" t="s">
        <v>238</v>
      </c>
      <c r="B377" s="70" t="s">
        <v>83</v>
      </c>
      <c r="C377" s="70" t="s">
        <v>45</v>
      </c>
      <c r="D377" s="70" t="s">
        <v>36</v>
      </c>
      <c r="E377" s="70" t="s">
        <v>112</v>
      </c>
      <c r="F377" s="70" t="s">
        <v>241</v>
      </c>
      <c r="G377" s="92">
        <f>G378</f>
        <v>134</v>
      </c>
      <c r="H377" s="92">
        <f>H378</f>
        <v>134</v>
      </c>
      <c r="I377" s="92">
        <f>I378</f>
        <v>0</v>
      </c>
      <c r="J377" s="2"/>
    </row>
    <row r="378" spans="1:10" ht="47.25" customHeight="1">
      <c r="A378" s="69" t="s">
        <v>255</v>
      </c>
      <c r="B378" s="70" t="s">
        <v>83</v>
      </c>
      <c r="C378" s="70" t="s">
        <v>45</v>
      </c>
      <c r="D378" s="70" t="s">
        <v>36</v>
      </c>
      <c r="E378" s="70" t="s">
        <v>112</v>
      </c>
      <c r="F378" s="70" t="s">
        <v>240</v>
      </c>
      <c r="G378" s="92">
        <f>H378+I378</f>
        <v>134</v>
      </c>
      <c r="H378" s="92">
        <f>131+3</f>
        <v>134</v>
      </c>
      <c r="I378" s="93"/>
      <c r="J378" s="2"/>
    </row>
    <row r="379" spans="1:10" ht="80.25" customHeight="1">
      <c r="A379" s="71" t="s">
        <v>113</v>
      </c>
      <c r="B379" s="70" t="s">
        <v>83</v>
      </c>
      <c r="C379" s="70" t="s">
        <v>45</v>
      </c>
      <c r="D379" s="70" t="s">
        <v>36</v>
      </c>
      <c r="E379" s="70" t="s">
        <v>114</v>
      </c>
      <c r="F379" s="70" t="s">
        <v>37</v>
      </c>
      <c r="G379" s="93">
        <f>G381</f>
        <v>8115.77</v>
      </c>
      <c r="H379" s="93">
        <f>H381</f>
        <v>8115.77</v>
      </c>
      <c r="I379" s="93">
        <f>I381</f>
        <v>0</v>
      </c>
      <c r="J379" s="2"/>
    </row>
    <row r="380" spans="1:10" ht="78.75">
      <c r="A380" s="71" t="s">
        <v>256</v>
      </c>
      <c r="B380" s="70" t="s">
        <v>83</v>
      </c>
      <c r="C380" s="70" t="s">
        <v>45</v>
      </c>
      <c r="D380" s="70" t="s">
        <v>36</v>
      </c>
      <c r="E380" s="70" t="s">
        <v>114</v>
      </c>
      <c r="F380" s="70" t="s">
        <v>243</v>
      </c>
      <c r="G380" s="93">
        <f>G381</f>
        <v>8115.77</v>
      </c>
      <c r="H380" s="93">
        <f>H381</f>
        <v>8115.77</v>
      </c>
      <c r="I380" s="93">
        <f>I381</f>
        <v>0</v>
      </c>
      <c r="J380" s="2"/>
    </row>
    <row r="381" spans="1:10" ht="47.25">
      <c r="A381" s="71" t="s">
        <v>245</v>
      </c>
      <c r="B381" s="70" t="s">
        <v>83</v>
      </c>
      <c r="C381" s="70" t="s">
        <v>45</v>
      </c>
      <c r="D381" s="70" t="s">
        <v>36</v>
      </c>
      <c r="E381" s="70" t="s">
        <v>114</v>
      </c>
      <c r="F381" s="70" t="s">
        <v>244</v>
      </c>
      <c r="G381" s="92">
        <f>H381+I381</f>
        <v>8115.77</v>
      </c>
      <c r="H381" s="97">
        <v>8115.77</v>
      </c>
      <c r="I381" s="97"/>
      <c r="J381" s="2"/>
    </row>
    <row r="382" spans="1:10" ht="141.75">
      <c r="A382" s="71" t="s">
        <v>115</v>
      </c>
      <c r="B382" s="70" t="s">
        <v>83</v>
      </c>
      <c r="C382" s="70" t="s">
        <v>45</v>
      </c>
      <c r="D382" s="70" t="s">
        <v>36</v>
      </c>
      <c r="E382" s="70" t="s">
        <v>116</v>
      </c>
      <c r="F382" s="70" t="s">
        <v>37</v>
      </c>
      <c r="G382" s="93">
        <f>G384+G386+G388</f>
        <v>98623</v>
      </c>
      <c r="H382" s="93">
        <f>H384+H386+H388</f>
        <v>0</v>
      </c>
      <c r="I382" s="93">
        <f>I384+I386+I388</f>
        <v>98623</v>
      </c>
      <c r="J382" s="2"/>
    </row>
    <row r="383" spans="1:10" ht="141.75">
      <c r="A383" s="71" t="s">
        <v>257</v>
      </c>
      <c r="B383" s="70" t="s">
        <v>83</v>
      </c>
      <c r="C383" s="70" t="s">
        <v>45</v>
      </c>
      <c r="D383" s="70" t="s">
        <v>36</v>
      </c>
      <c r="E383" s="70" t="s">
        <v>116</v>
      </c>
      <c r="F383" s="70" t="s">
        <v>68</v>
      </c>
      <c r="G383" s="93">
        <f>G384</f>
        <v>23026.66</v>
      </c>
      <c r="H383" s="93">
        <f>H384</f>
        <v>0</v>
      </c>
      <c r="I383" s="93">
        <f>I384</f>
        <v>23026.66</v>
      </c>
      <c r="J383" s="2"/>
    </row>
    <row r="384" spans="1:10" ht="47.25">
      <c r="A384" s="69" t="s">
        <v>258</v>
      </c>
      <c r="B384" s="70" t="s">
        <v>83</v>
      </c>
      <c r="C384" s="70" t="s">
        <v>45</v>
      </c>
      <c r="D384" s="70" t="s">
        <v>36</v>
      </c>
      <c r="E384" s="70" t="s">
        <v>116</v>
      </c>
      <c r="F384" s="70" t="s">
        <v>247</v>
      </c>
      <c r="G384" s="92">
        <f>H384+I384</f>
        <v>23026.66</v>
      </c>
      <c r="H384" s="92"/>
      <c r="I384" s="92">
        <f>22886.57+140.09</f>
        <v>23026.66</v>
      </c>
      <c r="J384" s="2"/>
    </row>
    <row r="385" spans="1:10" ht="42.75" customHeight="1">
      <c r="A385" s="69" t="s">
        <v>231</v>
      </c>
      <c r="B385" s="70" t="s">
        <v>83</v>
      </c>
      <c r="C385" s="70" t="s">
        <v>45</v>
      </c>
      <c r="D385" s="70" t="s">
        <v>36</v>
      </c>
      <c r="E385" s="70" t="s">
        <v>116</v>
      </c>
      <c r="F385" s="70" t="s">
        <v>71</v>
      </c>
      <c r="G385" s="92">
        <f>G386</f>
        <v>620.9</v>
      </c>
      <c r="H385" s="92">
        <f>H386</f>
        <v>0</v>
      </c>
      <c r="I385" s="92">
        <f>I386</f>
        <v>620.9</v>
      </c>
      <c r="J385" s="2"/>
    </row>
    <row r="386" spans="1:10" ht="35.25" customHeight="1">
      <c r="A386" s="69" t="s">
        <v>232</v>
      </c>
      <c r="B386" s="70" t="s">
        <v>83</v>
      </c>
      <c r="C386" s="70" t="s">
        <v>45</v>
      </c>
      <c r="D386" s="70" t="s">
        <v>36</v>
      </c>
      <c r="E386" s="70" t="s">
        <v>116</v>
      </c>
      <c r="F386" s="70" t="s">
        <v>237</v>
      </c>
      <c r="G386" s="92">
        <f>H386+I386</f>
        <v>620.9</v>
      </c>
      <c r="H386" s="97"/>
      <c r="I386" s="97">
        <f>995.3-374.4</f>
        <v>620.9</v>
      </c>
      <c r="J386" s="2"/>
    </row>
    <row r="387" spans="1:10" ht="78.75">
      <c r="A387" s="71" t="s">
        <v>256</v>
      </c>
      <c r="B387" s="70" t="s">
        <v>83</v>
      </c>
      <c r="C387" s="70" t="s">
        <v>45</v>
      </c>
      <c r="D387" s="70" t="s">
        <v>36</v>
      </c>
      <c r="E387" s="70" t="s">
        <v>116</v>
      </c>
      <c r="F387" s="70" t="s">
        <v>243</v>
      </c>
      <c r="G387" s="92">
        <f>G388</f>
        <v>74975.44</v>
      </c>
      <c r="H387" s="92">
        <f>H388</f>
        <v>0</v>
      </c>
      <c r="I387" s="92">
        <f>I388</f>
        <v>74975.44</v>
      </c>
      <c r="J387" s="2"/>
    </row>
    <row r="388" spans="1:10" ht="47.25">
      <c r="A388" s="71" t="s">
        <v>245</v>
      </c>
      <c r="B388" s="70" t="s">
        <v>83</v>
      </c>
      <c r="C388" s="70" t="s">
        <v>45</v>
      </c>
      <c r="D388" s="70" t="s">
        <v>36</v>
      </c>
      <c r="E388" s="70" t="s">
        <v>116</v>
      </c>
      <c r="F388" s="70" t="s">
        <v>244</v>
      </c>
      <c r="G388" s="92">
        <f>H388+I388</f>
        <v>74975.44</v>
      </c>
      <c r="H388" s="97"/>
      <c r="I388" s="97">
        <f>74741.13+234.31</f>
        <v>74975.44</v>
      </c>
      <c r="J388" s="2"/>
    </row>
    <row r="389" spans="1:10" ht="31.5">
      <c r="A389" s="86" t="s">
        <v>27</v>
      </c>
      <c r="B389" s="87" t="s">
        <v>83</v>
      </c>
      <c r="C389" s="87" t="s">
        <v>45</v>
      </c>
      <c r="D389" s="87" t="s">
        <v>45</v>
      </c>
      <c r="E389" s="87" t="s">
        <v>39</v>
      </c>
      <c r="F389" s="87" t="s">
        <v>37</v>
      </c>
      <c r="G389" s="89">
        <f>G390+G401+G394</f>
        <v>1421</v>
      </c>
      <c r="H389" s="89">
        <f>H390+H401+H394</f>
        <v>80</v>
      </c>
      <c r="I389" s="89">
        <f>I390+I401+I394</f>
        <v>1341</v>
      </c>
      <c r="J389" s="2"/>
    </row>
    <row r="390" spans="1:10" ht="78.75">
      <c r="A390" s="71" t="s">
        <v>109</v>
      </c>
      <c r="B390" s="70" t="s">
        <v>83</v>
      </c>
      <c r="C390" s="70" t="s">
        <v>45</v>
      </c>
      <c r="D390" s="70" t="s">
        <v>45</v>
      </c>
      <c r="E390" s="70" t="s">
        <v>110</v>
      </c>
      <c r="F390" s="70" t="s">
        <v>37</v>
      </c>
      <c r="G390" s="97">
        <f>G391</f>
        <v>15</v>
      </c>
      <c r="H390" s="97">
        <f>H391</f>
        <v>15</v>
      </c>
      <c r="I390" s="97">
        <f>I391</f>
        <v>0</v>
      </c>
      <c r="J390" s="2"/>
    </row>
    <row r="391" spans="1:10" ht="63">
      <c r="A391" s="69" t="s">
        <v>296</v>
      </c>
      <c r="B391" s="70" t="s">
        <v>83</v>
      </c>
      <c r="C391" s="70" t="s">
        <v>45</v>
      </c>
      <c r="D391" s="70" t="s">
        <v>45</v>
      </c>
      <c r="E391" s="70" t="s">
        <v>267</v>
      </c>
      <c r="F391" s="70" t="s">
        <v>37</v>
      </c>
      <c r="G391" s="92">
        <f aca="true" t="shared" si="26" ref="G391:I392">G392</f>
        <v>15</v>
      </c>
      <c r="H391" s="92">
        <f t="shared" si="26"/>
        <v>15</v>
      </c>
      <c r="I391" s="92">
        <f t="shared" si="26"/>
        <v>0</v>
      </c>
      <c r="J391" s="2"/>
    </row>
    <row r="392" spans="1:10" ht="141.75">
      <c r="A392" s="71" t="s">
        <v>257</v>
      </c>
      <c r="B392" s="70" t="s">
        <v>83</v>
      </c>
      <c r="C392" s="70" t="s">
        <v>45</v>
      </c>
      <c r="D392" s="70" t="s">
        <v>45</v>
      </c>
      <c r="E392" s="70" t="s">
        <v>267</v>
      </c>
      <c r="F392" s="70" t="s">
        <v>68</v>
      </c>
      <c r="G392" s="92">
        <f t="shared" si="26"/>
        <v>15</v>
      </c>
      <c r="H392" s="92">
        <f t="shared" si="26"/>
        <v>15</v>
      </c>
      <c r="I392" s="92">
        <f t="shared" si="26"/>
        <v>0</v>
      </c>
      <c r="J392" s="2"/>
    </row>
    <row r="393" spans="1:10" ht="47.25">
      <c r="A393" s="69" t="s">
        <v>258</v>
      </c>
      <c r="B393" s="73" t="s">
        <v>83</v>
      </c>
      <c r="C393" s="70" t="s">
        <v>45</v>
      </c>
      <c r="D393" s="70" t="s">
        <v>45</v>
      </c>
      <c r="E393" s="70" t="s">
        <v>267</v>
      </c>
      <c r="F393" s="70" t="s">
        <v>247</v>
      </c>
      <c r="G393" s="92">
        <f>H393+I393</f>
        <v>15</v>
      </c>
      <c r="H393" s="92">
        <v>15</v>
      </c>
      <c r="I393" s="93"/>
      <c r="J393" s="2"/>
    </row>
    <row r="394" spans="1:10" ht="141.75">
      <c r="A394" s="69" t="s">
        <v>178</v>
      </c>
      <c r="B394" s="70" t="s">
        <v>83</v>
      </c>
      <c r="C394" s="70" t="s">
        <v>45</v>
      </c>
      <c r="D394" s="70" t="s">
        <v>45</v>
      </c>
      <c r="E394" s="70" t="s">
        <v>179</v>
      </c>
      <c r="F394" s="70" t="s">
        <v>37</v>
      </c>
      <c r="G394" s="92">
        <f>G398+G395</f>
        <v>65</v>
      </c>
      <c r="H394" s="92">
        <f>H398+H395</f>
        <v>65</v>
      </c>
      <c r="I394" s="92">
        <f>I398+I395</f>
        <v>0</v>
      </c>
      <c r="J394" s="2"/>
    </row>
    <row r="395" spans="1:10" ht="47.25">
      <c r="A395" s="69" t="s">
        <v>363</v>
      </c>
      <c r="B395" s="70" t="s">
        <v>83</v>
      </c>
      <c r="C395" s="70" t="s">
        <v>45</v>
      </c>
      <c r="D395" s="70" t="s">
        <v>45</v>
      </c>
      <c r="E395" s="70" t="s">
        <v>364</v>
      </c>
      <c r="F395" s="70" t="s">
        <v>37</v>
      </c>
      <c r="G395" s="92">
        <f aca="true" t="shared" si="27" ref="G395:I396">G396</f>
        <v>50</v>
      </c>
      <c r="H395" s="92">
        <f t="shared" si="27"/>
        <v>50</v>
      </c>
      <c r="I395" s="92">
        <f t="shared" si="27"/>
        <v>0</v>
      </c>
      <c r="J395" s="2"/>
    </row>
    <row r="396" spans="1:10" ht="78.75">
      <c r="A396" s="69" t="s">
        <v>231</v>
      </c>
      <c r="B396" s="70" t="s">
        <v>83</v>
      </c>
      <c r="C396" s="70" t="s">
        <v>45</v>
      </c>
      <c r="D396" s="70" t="s">
        <v>45</v>
      </c>
      <c r="E396" s="70" t="s">
        <v>364</v>
      </c>
      <c r="F396" s="70" t="s">
        <v>71</v>
      </c>
      <c r="G396" s="92">
        <f t="shared" si="27"/>
        <v>50</v>
      </c>
      <c r="H396" s="92">
        <f t="shared" si="27"/>
        <v>50</v>
      </c>
      <c r="I396" s="92">
        <f t="shared" si="27"/>
        <v>0</v>
      </c>
      <c r="J396" s="2"/>
    </row>
    <row r="397" spans="1:10" ht="63">
      <c r="A397" s="69" t="s">
        <v>232</v>
      </c>
      <c r="B397" s="70" t="s">
        <v>83</v>
      </c>
      <c r="C397" s="70" t="s">
        <v>45</v>
      </c>
      <c r="D397" s="70" t="s">
        <v>45</v>
      </c>
      <c r="E397" s="70" t="s">
        <v>364</v>
      </c>
      <c r="F397" s="70" t="s">
        <v>237</v>
      </c>
      <c r="G397" s="92">
        <f>H397+I397</f>
        <v>50</v>
      </c>
      <c r="H397" s="92">
        <v>50</v>
      </c>
      <c r="I397" s="92"/>
      <c r="J397" s="2"/>
    </row>
    <row r="398" spans="1:10" ht="63">
      <c r="A398" s="69" t="s">
        <v>135</v>
      </c>
      <c r="B398" s="70" t="s">
        <v>83</v>
      </c>
      <c r="C398" s="70" t="s">
        <v>45</v>
      </c>
      <c r="D398" s="70" t="s">
        <v>45</v>
      </c>
      <c r="E398" s="70" t="s">
        <v>180</v>
      </c>
      <c r="F398" s="70" t="s">
        <v>37</v>
      </c>
      <c r="G398" s="92">
        <f aca="true" t="shared" si="28" ref="G398:I399">G399</f>
        <v>15</v>
      </c>
      <c r="H398" s="92">
        <f t="shared" si="28"/>
        <v>15</v>
      </c>
      <c r="I398" s="92">
        <f t="shared" si="28"/>
        <v>0</v>
      </c>
      <c r="J398" s="2"/>
    </row>
    <row r="399" spans="1:10" ht="78.75">
      <c r="A399" s="69" t="s">
        <v>231</v>
      </c>
      <c r="B399" s="70" t="s">
        <v>83</v>
      </c>
      <c r="C399" s="70" t="s">
        <v>45</v>
      </c>
      <c r="D399" s="70" t="s">
        <v>45</v>
      </c>
      <c r="E399" s="70" t="s">
        <v>180</v>
      </c>
      <c r="F399" s="70" t="s">
        <v>71</v>
      </c>
      <c r="G399" s="92">
        <f t="shared" si="28"/>
        <v>15</v>
      </c>
      <c r="H399" s="92">
        <f t="shared" si="28"/>
        <v>15</v>
      </c>
      <c r="I399" s="92">
        <f t="shared" si="28"/>
        <v>0</v>
      </c>
      <c r="J399" s="2"/>
    </row>
    <row r="400" spans="1:10" ht="63">
      <c r="A400" s="69" t="s">
        <v>232</v>
      </c>
      <c r="B400" s="70" t="s">
        <v>83</v>
      </c>
      <c r="C400" s="70" t="s">
        <v>45</v>
      </c>
      <c r="D400" s="70" t="s">
        <v>45</v>
      </c>
      <c r="E400" s="70" t="s">
        <v>180</v>
      </c>
      <c r="F400" s="70" t="s">
        <v>237</v>
      </c>
      <c r="G400" s="92">
        <f>H400+I400</f>
        <v>15</v>
      </c>
      <c r="H400" s="92">
        <v>15</v>
      </c>
      <c r="I400" s="92"/>
      <c r="J400" s="2"/>
    </row>
    <row r="401" spans="1:10" ht="47.25">
      <c r="A401" s="90" t="s">
        <v>164</v>
      </c>
      <c r="B401" s="70" t="s">
        <v>83</v>
      </c>
      <c r="C401" s="70" t="s">
        <v>45</v>
      </c>
      <c r="D401" s="70" t="s">
        <v>45</v>
      </c>
      <c r="E401" s="70" t="s">
        <v>87</v>
      </c>
      <c r="F401" s="70" t="s">
        <v>37</v>
      </c>
      <c r="G401" s="92">
        <f>G402</f>
        <v>1341</v>
      </c>
      <c r="H401" s="92">
        <f>H402</f>
        <v>0</v>
      </c>
      <c r="I401" s="92">
        <f>I402</f>
        <v>1341</v>
      </c>
      <c r="J401" s="2"/>
    </row>
    <row r="402" spans="1:10" ht="78.75">
      <c r="A402" s="71" t="s">
        <v>162</v>
      </c>
      <c r="B402" s="70" t="s">
        <v>83</v>
      </c>
      <c r="C402" s="70" t="s">
        <v>45</v>
      </c>
      <c r="D402" s="70" t="s">
        <v>45</v>
      </c>
      <c r="E402" s="70" t="s">
        <v>177</v>
      </c>
      <c r="F402" s="70" t="s">
        <v>37</v>
      </c>
      <c r="G402" s="97">
        <f>G404+G408+G405</f>
        <v>1341</v>
      </c>
      <c r="H402" s="97">
        <f>H404+H408+H405</f>
        <v>0</v>
      </c>
      <c r="I402" s="97">
        <f>I404+I408+I405</f>
        <v>1341</v>
      </c>
      <c r="J402" s="2"/>
    </row>
    <row r="403" spans="1:10" ht="78.75">
      <c r="A403" s="69" t="s">
        <v>231</v>
      </c>
      <c r="B403" s="70" t="s">
        <v>83</v>
      </c>
      <c r="C403" s="70" t="s">
        <v>45</v>
      </c>
      <c r="D403" s="70" t="s">
        <v>45</v>
      </c>
      <c r="E403" s="70" t="s">
        <v>177</v>
      </c>
      <c r="F403" s="70" t="s">
        <v>71</v>
      </c>
      <c r="G403" s="97">
        <f>G404</f>
        <v>336.15999999999997</v>
      </c>
      <c r="H403" s="97">
        <f>H404</f>
        <v>0</v>
      </c>
      <c r="I403" s="97">
        <f>I404</f>
        <v>336.15999999999997</v>
      </c>
      <c r="J403" s="2"/>
    </row>
    <row r="404" spans="1:10" ht="63">
      <c r="A404" s="69" t="s">
        <v>232</v>
      </c>
      <c r="B404" s="70" t="s">
        <v>83</v>
      </c>
      <c r="C404" s="70" t="s">
        <v>45</v>
      </c>
      <c r="D404" s="70" t="s">
        <v>45</v>
      </c>
      <c r="E404" s="70" t="s">
        <v>177</v>
      </c>
      <c r="F404" s="70" t="s">
        <v>237</v>
      </c>
      <c r="G404" s="92">
        <f>H404+I404</f>
        <v>336.15999999999997</v>
      </c>
      <c r="H404" s="97"/>
      <c r="I404" s="97">
        <f>357.46-21.3</f>
        <v>336.15999999999997</v>
      </c>
      <c r="J404" s="2"/>
    </row>
    <row r="405" spans="1:10" ht="31.5">
      <c r="A405" s="117" t="s">
        <v>329</v>
      </c>
      <c r="B405" s="118" t="s">
        <v>83</v>
      </c>
      <c r="C405" s="118" t="s">
        <v>45</v>
      </c>
      <c r="D405" s="118" t="s">
        <v>45</v>
      </c>
      <c r="E405" s="118" t="s">
        <v>177</v>
      </c>
      <c r="F405" s="118" t="s">
        <v>252</v>
      </c>
      <c r="G405" s="119">
        <f>G406</f>
        <v>21.3</v>
      </c>
      <c r="H405" s="92"/>
      <c r="I405" s="119">
        <v>21.3</v>
      </c>
      <c r="J405" s="2"/>
    </row>
    <row r="406" spans="1:10" ht="47.25">
      <c r="A406" s="117" t="s">
        <v>330</v>
      </c>
      <c r="B406" s="118" t="s">
        <v>83</v>
      </c>
      <c r="C406" s="118" t="s">
        <v>45</v>
      </c>
      <c r="D406" s="118" t="s">
        <v>45</v>
      </c>
      <c r="E406" s="118" t="s">
        <v>177</v>
      </c>
      <c r="F406" s="118" t="s">
        <v>331</v>
      </c>
      <c r="G406" s="119">
        <f>I406+H406</f>
        <v>21.3</v>
      </c>
      <c r="H406" s="92"/>
      <c r="I406" s="119">
        <v>21.3</v>
      </c>
      <c r="J406" s="2"/>
    </row>
    <row r="407" spans="1:10" ht="78.75">
      <c r="A407" s="71" t="s">
        <v>256</v>
      </c>
      <c r="B407" s="70" t="s">
        <v>83</v>
      </c>
      <c r="C407" s="70" t="s">
        <v>45</v>
      </c>
      <c r="D407" s="70" t="s">
        <v>45</v>
      </c>
      <c r="E407" s="70" t="s">
        <v>177</v>
      </c>
      <c r="F407" s="70" t="s">
        <v>243</v>
      </c>
      <c r="G407" s="92">
        <f>G408</f>
        <v>983.5400000000001</v>
      </c>
      <c r="H407" s="92">
        <f>H408</f>
        <v>0</v>
      </c>
      <c r="I407" s="92">
        <f>I408</f>
        <v>983.5400000000001</v>
      </c>
      <c r="J407" s="2"/>
    </row>
    <row r="408" spans="1:9" ht="47.25">
      <c r="A408" s="71" t="s">
        <v>245</v>
      </c>
      <c r="B408" s="70" t="s">
        <v>83</v>
      </c>
      <c r="C408" s="70" t="s">
        <v>45</v>
      </c>
      <c r="D408" s="70" t="s">
        <v>45</v>
      </c>
      <c r="E408" s="70" t="s">
        <v>177</v>
      </c>
      <c r="F408" s="70" t="s">
        <v>244</v>
      </c>
      <c r="G408" s="92">
        <f>H408+I408</f>
        <v>983.5400000000001</v>
      </c>
      <c r="H408" s="97"/>
      <c r="I408" s="97">
        <f>320.97+662.57</f>
        <v>983.5400000000001</v>
      </c>
    </row>
    <row r="409" spans="1:9" ht="31.5">
      <c r="A409" s="86" t="s">
        <v>28</v>
      </c>
      <c r="B409" s="87" t="s">
        <v>83</v>
      </c>
      <c r="C409" s="87" t="s">
        <v>45</v>
      </c>
      <c r="D409" s="87" t="s">
        <v>46</v>
      </c>
      <c r="E409" s="87" t="s">
        <v>39</v>
      </c>
      <c r="F409" s="87" t="s">
        <v>37</v>
      </c>
      <c r="G409" s="89">
        <f aca="true" t="shared" si="29" ref="G409:I410">G410</f>
        <v>8256.69</v>
      </c>
      <c r="H409" s="89">
        <f t="shared" si="29"/>
        <v>8256.69</v>
      </c>
      <c r="I409" s="89">
        <f t="shared" si="29"/>
        <v>0</v>
      </c>
    </row>
    <row r="410" spans="1:9" ht="47.25">
      <c r="A410" s="90" t="s">
        <v>164</v>
      </c>
      <c r="B410" s="70" t="s">
        <v>83</v>
      </c>
      <c r="C410" s="70" t="s">
        <v>45</v>
      </c>
      <c r="D410" s="70" t="s">
        <v>46</v>
      </c>
      <c r="E410" s="70" t="s">
        <v>87</v>
      </c>
      <c r="F410" s="70" t="s">
        <v>37</v>
      </c>
      <c r="G410" s="93">
        <f t="shared" si="29"/>
        <v>8256.69</v>
      </c>
      <c r="H410" s="93">
        <f t="shared" si="29"/>
        <v>8256.69</v>
      </c>
      <c r="I410" s="93">
        <f t="shared" si="29"/>
        <v>0</v>
      </c>
    </row>
    <row r="411" spans="1:9" ht="126">
      <c r="A411" s="71" t="s">
        <v>163</v>
      </c>
      <c r="B411" s="70" t="s">
        <v>83</v>
      </c>
      <c r="C411" s="70" t="s">
        <v>45</v>
      </c>
      <c r="D411" s="70" t="s">
        <v>46</v>
      </c>
      <c r="E411" s="70" t="s">
        <v>94</v>
      </c>
      <c r="F411" s="70" t="s">
        <v>37</v>
      </c>
      <c r="G411" s="93">
        <f>G412+G414+G416</f>
        <v>8256.69</v>
      </c>
      <c r="H411" s="93">
        <f>H412+H414+H416</f>
        <v>8256.69</v>
      </c>
      <c r="I411" s="93">
        <f>I413+I414+I415+I416+I417</f>
        <v>0</v>
      </c>
    </row>
    <row r="412" spans="1:9" ht="141.75">
      <c r="A412" s="71" t="s">
        <v>257</v>
      </c>
      <c r="B412" s="70" t="s">
        <v>83</v>
      </c>
      <c r="C412" s="70" t="s">
        <v>45</v>
      </c>
      <c r="D412" s="70" t="s">
        <v>46</v>
      </c>
      <c r="E412" s="70" t="s">
        <v>94</v>
      </c>
      <c r="F412" s="70" t="s">
        <v>68</v>
      </c>
      <c r="G412" s="93">
        <f>G413</f>
        <v>7592.02</v>
      </c>
      <c r="H412" s="93">
        <f>H413</f>
        <v>7592.02</v>
      </c>
      <c r="I412" s="93"/>
    </row>
    <row r="413" spans="1:9" ht="47.25">
      <c r="A413" s="69" t="s">
        <v>258</v>
      </c>
      <c r="B413" s="70" t="s">
        <v>83</v>
      </c>
      <c r="C413" s="70" t="s">
        <v>45</v>
      </c>
      <c r="D413" s="70" t="s">
        <v>46</v>
      </c>
      <c r="E413" s="70" t="s">
        <v>94</v>
      </c>
      <c r="F413" s="70" t="s">
        <v>247</v>
      </c>
      <c r="G413" s="92">
        <f>H413+I413</f>
        <v>7592.02</v>
      </c>
      <c r="H413" s="92">
        <v>7592.02</v>
      </c>
      <c r="I413" s="93"/>
    </row>
    <row r="414" spans="1:9" ht="78.75">
      <c r="A414" s="69" t="s">
        <v>231</v>
      </c>
      <c r="B414" s="70" t="s">
        <v>83</v>
      </c>
      <c r="C414" s="70" t="s">
        <v>45</v>
      </c>
      <c r="D414" s="70" t="s">
        <v>46</v>
      </c>
      <c r="E414" s="70" t="s">
        <v>94</v>
      </c>
      <c r="F414" s="70" t="s">
        <v>71</v>
      </c>
      <c r="G414" s="92">
        <f>G415</f>
        <v>345.67</v>
      </c>
      <c r="H414" s="92">
        <f>H415</f>
        <v>345.67</v>
      </c>
      <c r="I414" s="92"/>
    </row>
    <row r="415" spans="1:9" ht="63">
      <c r="A415" s="69" t="s">
        <v>232</v>
      </c>
      <c r="B415" s="70" t="s">
        <v>83</v>
      </c>
      <c r="C415" s="70" t="s">
        <v>45</v>
      </c>
      <c r="D415" s="70" t="s">
        <v>46</v>
      </c>
      <c r="E415" s="70" t="s">
        <v>94</v>
      </c>
      <c r="F415" s="70" t="s">
        <v>237</v>
      </c>
      <c r="G415" s="92">
        <f>H415+I415</f>
        <v>345.67</v>
      </c>
      <c r="H415" s="92">
        <v>345.67</v>
      </c>
      <c r="I415" s="92"/>
    </row>
    <row r="416" spans="1:9" ht="15.75">
      <c r="A416" s="69" t="s">
        <v>238</v>
      </c>
      <c r="B416" s="70" t="s">
        <v>83</v>
      </c>
      <c r="C416" s="70" t="s">
        <v>45</v>
      </c>
      <c r="D416" s="70" t="s">
        <v>46</v>
      </c>
      <c r="E416" s="70" t="s">
        <v>94</v>
      </c>
      <c r="F416" s="70" t="s">
        <v>241</v>
      </c>
      <c r="G416" s="92">
        <f>G417</f>
        <v>319</v>
      </c>
      <c r="H416" s="92">
        <f>H417</f>
        <v>319</v>
      </c>
      <c r="I416" s="93"/>
    </row>
    <row r="417" spans="1:9" ht="47.25">
      <c r="A417" s="69" t="s">
        <v>255</v>
      </c>
      <c r="B417" s="70" t="s">
        <v>83</v>
      </c>
      <c r="C417" s="70" t="s">
        <v>45</v>
      </c>
      <c r="D417" s="70" t="s">
        <v>46</v>
      </c>
      <c r="E417" s="70" t="s">
        <v>94</v>
      </c>
      <c r="F417" s="70" t="s">
        <v>240</v>
      </c>
      <c r="G417" s="92">
        <f>H417+I417</f>
        <v>319</v>
      </c>
      <c r="H417" s="97">
        <v>319</v>
      </c>
      <c r="I417" s="97"/>
    </row>
    <row r="418" spans="1:9" ht="15.75">
      <c r="A418" s="72" t="s">
        <v>31</v>
      </c>
      <c r="B418" s="83" t="s">
        <v>83</v>
      </c>
      <c r="C418" s="83">
        <v>10</v>
      </c>
      <c r="D418" s="83" t="s">
        <v>43</v>
      </c>
      <c r="E418" s="83" t="s">
        <v>39</v>
      </c>
      <c r="F418" s="83" t="s">
        <v>37</v>
      </c>
      <c r="G418" s="84">
        <f>G419</f>
        <v>1361.1200000000001</v>
      </c>
      <c r="H418" s="84">
        <f>H419</f>
        <v>0</v>
      </c>
      <c r="I418" s="84">
        <f>I419</f>
        <v>1361.1200000000001</v>
      </c>
    </row>
    <row r="419" spans="1:9" ht="15.75">
      <c r="A419" s="115" t="s">
        <v>33</v>
      </c>
      <c r="B419" s="87" t="s">
        <v>83</v>
      </c>
      <c r="C419" s="87">
        <v>10</v>
      </c>
      <c r="D419" s="87" t="s">
        <v>40</v>
      </c>
      <c r="E419" s="87" t="s">
        <v>39</v>
      </c>
      <c r="F419" s="87" t="s">
        <v>37</v>
      </c>
      <c r="G419" s="89">
        <f>G421</f>
        <v>1361.1200000000001</v>
      </c>
      <c r="H419" s="89">
        <f>H421</f>
        <v>0</v>
      </c>
      <c r="I419" s="89">
        <f>I421</f>
        <v>1361.1200000000001</v>
      </c>
    </row>
    <row r="420" spans="1:9" ht="47.25">
      <c r="A420" s="90" t="s">
        <v>164</v>
      </c>
      <c r="B420" s="70" t="s">
        <v>83</v>
      </c>
      <c r="C420" s="70">
        <v>10</v>
      </c>
      <c r="D420" s="70" t="s">
        <v>40</v>
      </c>
      <c r="E420" s="70" t="s">
        <v>87</v>
      </c>
      <c r="F420" s="70" t="s">
        <v>37</v>
      </c>
      <c r="G420" s="93">
        <f>G421</f>
        <v>1361.1200000000001</v>
      </c>
      <c r="H420" s="93">
        <f>H421</f>
        <v>0</v>
      </c>
      <c r="I420" s="93">
        <f>I421</f>
        <v>1361.1200000000001</v>
      </c>
    </row>
    <row r="421" spans="1:9" ht="126">
      <c r="A421" s="71" t="s">
        <v>34</v>
      </c>
      <c r="B421" s="70" t="s">
        <v>83</v>
      </c>
      <c r="C421" s="70">
        <v>10</v>
      </c>
      <c r="D421" s="70" t="s">
        <v>40</v>
      </c>
      <c r="E421" s="70" t="s">
        <v>156</v>
      </c>
      <c r="F421" s="70" t="s">
        <v>37</v>
      </c>
      <c r="G421" s="93">
        <f>G422+G424</f>
        <v>1361.1200000000001</v>
      </c>
      <c r="H421" s="93">
        <f>H422+H424</f>
        <v>0</v>
      </c>
      <c r="I421" s="93">
        <f>I422+I424</f>
        <v>1361.1200000000001</v>
      </c>
    </row>
    <row r="422" spans="1:9" ht="78.75">
      <c r="A422" s="69" t="s">
        <v>231</v>
      </c>
      <c r="B422" s="70" t="s">
        <v>83</v>
      </c>
      <c r="C422" s="70">
        <v>10</v>
      </c>
      <c r="D422" s="70" t="s">
        <v>40</v>
      </c>
      <c r="E422" s="70" t="s">
        <v>156</v>
      </c>
      <c r="F422" s="70" t="s">
        <v>71</v>
      </c>
      <c r="G422" s="93">
        <f>G423</f>
        <v>19.74</v>
      </c>
      <c r="H422" s="93">
        <f>H423</f>
        <v>0</v>
      </c>
      <c r="I422" s="93">
        <f>I423</f>
        <v>19.74</v>
      </c>
    </row>
    <row r="423" spans="1:9" ht="63">
      <c r="A423" s="69" t="s">
        <v>232</v>
      </c>
      <c r="B423" s="70" t="s">
        <v>83</v>
      </c>
      <c r="C423" s="70">
        <v>10</v>
      </c>
      <c r="D423" s="70" t="s">
        <v>40</v>
      </c>
      <c r="E423" s="70" t="s">
        <v>156</v>
      </c>
      <c r="F423" s="70" t="s">
        <v>237</v>
      </c>
      <c r="G423" s="93">
        <f>H423+I423</f>
        <v>19.74</v>
      </c>
      <c r="H423" s="93"/>
      <c r="I423" s="93">
        <v>19.74</v>
      </c>
    </row>
    <row r="424" spans="1:9" ht="31.5">
      <c r="A424" s="71" t="s">
        <v>250</v>
      </c>
      <c r="B424" s="70" t="s">
        <v>83</v>
      </c>
      <c r="C424" s="70">
        <v>10</v>
      </c>
      <c r="D424" s="70" t="s">
        <v>40</v>
      </c>
      <c r="E424" s="70" t="s">
        <v>156</v>
      </c>
      <c r="F424" s="70" t="s">
        <v>252</v>
      </c>
      <c r="G424" s="93">
        <f>G425</f>
        <v>1341.38</v>
      </c>
      <c r="H424" s="93">
        <f>H425</f>
        <v>0</v>
      </c>
      <c r="I424" s="93">
        <f>I425</f>
        <v>1341.38</v>
      </c>
    </row>
    <row r="425" spans="1:9" ht="31.5">
      <c r="A425" s="71" t="s">
        <v>251</v>
      </c>
      <c r="B425" s="70" t="s">
        <v>83</v>
      </c>
      <c r="C425" s="70">
        <v>10</v>
      </c>
      <c r="D425" s="70" t="s">
        <v>40</v>
      </c>
      <c r="E425" s="70" t="s">
        <v>156</v>
      </c>
      <c r="F425" s="70" t="s">
        <v>253</v>
      </c>
      <c r="G425" s="93">
        <f>H425+I425</f>
        <v>1341.38</v>
      </c>
      <c r="H425" s="93"/>
      <c r="I425" s="93">
        <v>1341.38</v>
      </c>
    </row>
    <row r="426" spans="1:9" ht="78.75">
      <c r="A426" s="81" t="s">
        <v>85</v>
      </c>
      <c r="B426" s="80">
        <v>945</v>
      </c>
      <c r="C426" s="80" t="s">
        <v>43</v>
      </c>
      <c r="D426" s="80" t="s">
        <v>43</v>
      </c>
      <c r="E426" s="80" t="s">
        <v>39</v>
      </c>
      <c r="F426" s="80" t="s">
        <v>37</v>
      </c>
      <c r="G426" s="82">
        <f>G427+G475</f>
        <v>14658.03</v>
      </c>
      <c r="H426" s="82">
        <f>H427+H475</f>
        <v>8625.83</v>
      </c>
      <c r="I426" s="82">
        <f>I427+I475</f>
        <v>6032.2</v>
      </c>
    </row>
    <row r="427" spans="1:9" ht="15.75">
      <c r="A427" s="72" t="s">
        <v>14</v>
      </c>
      <c r="B427" s="83">
        <v>945</v>
      </c>
      <c r="C427" s="83" t="s">
        <v>35</v>
      </c>
      <c r="D427" s="83" t="s">
        <v>43</v>
      </c>
      <c r="E427" s="83" t="s">
        <v>39</v>
      </c>
      <c r="F427" s="83" t="s">
        <v>37</v>
      </c>
      <c r="G427" s="85">
        <f aca="true" t="shared" si="30" ref="G427:I428">G428</f>
        <v>4426.83</v>
      </c>
      <c r="H427" s="85">
        <f t="shared" si="30"/>
        <v>4426.83</v>
      </c>
      <c r="I427" s="85">
        <f t="shared" si="30"/>
        <v>0</v>
      </c>
    </row>
    <row r="428" spans="1:9" ht="78.75">
      <c r="A428" s="86" t="s">
        <v>19</v>
      </c>
      <c r="B428" s="87">
        <v>945</v>
      </c>
      <c r="C428" s="87" t="s">
        <v>35</v>
      </c>
      <c r="D428" s="87" t="s">
        <v>41</v>
      </c>
      <c r="E428" s="87" t="s">
        <v>39</v>
      </c>
      <c r="F428" s="87" t="s">
        <v>37</v>
      </c>
      <c r="G428" s="89">
        <f t="shared" si="30"/>
        <v>4426.83</v>
      </c>
      <c r="H428" s="89">
        <f t="shared" si="30"/>
        <v>4426.83</v>
      </c>
      <c r="I428" s="89">
        <f t="shared" si="30"/>
        <v>0</v>
      </c>
    </row>
    <row r="429" spans="1:9" ht="47.25">
      <c r="A429" s="90" t="s">
        <v>164</v>
      </c>
      <c r="B429" s="70">
        <v>945</v>
      </c>
      <c r="C429" s="70" t="s">
        <v>35</v>
      </c>
      <c r="D429" s="70" t="s">
        <v>41</v>
      </c>
      <c r="E429" s="70" t="s">
        <v>87</v>
      </c>
      <c r="F429" s="70" t="s">
        <v>37</v>
      </c>
      <c r="G429" s="93">
        <f>G430+G437+G442+G447+G452+G455+G460+G463+G466+G469+G472</f>
        <v>4426.83</v>
      </c>
      <c r="H429" s="93">
        <f>H430+H437+H442+H447+H452+H455+H460+H463+H466+H469+H472</f>
        <v>4426.83</v>
      </c>
      <c r="I429" s="93">
        <f>I430+I437+I442+I447+I452+I455+I460+I463+I466+I469+I472</f>
        <v>0</v>
      </c>
    </row>
    <row r="430" spans="1:9" ht="47.25">
      <c r="A430" s="71" t="s">
        <v>89</v>
      </c>
      <c r="B430" s="70">
        <v>945</v>
      </c>
      <c r="C430" s="70" t="s">
        <v>35</v>
      </c>
      <c r="D430" s="70" t="s">
        <v>41</v>
      </c>
      <c r="E430" s="70" t="s">
        <v>90</v>
      </c>
      <c r="F430" s="70" t="s">
        <v>37</v>
      </c>
      <c r="G430" s="93">
        <f>G431+G433+G435</f>
        <v>4122.14</v>
      </c>
      <c r="H430" s="93">
        <f>H431+H433+H435</f>
        <v>4122.14</v>
      </c>
      <c r="I430" s="93">
        <f>I431+I433+I435</f>
        <v>0</v>
      </c>
    </row>
    <row r="431" spans="1:9" ht="126">
      <c r="A431" s="71" t="s">
        <v>235</v>
      </c>
      <c r="B431" s="70">
        <v>945</v>
      </c>
      <c r="C431" s="70" t="s">
        <v>35</v>
      </c>
      <c r="D431" s="70" t="s">
        <v>41</v>
      </c>
      <c r="E431" s="70" t="s">
        <v>90</v>
      </c>
      <c r="F431" s="70" t="s">
        <v>68</v>
      </c>
      <c r="G431" s="93">
        <f>G432</f>
        <v>4100.54</v>
      </c>
      <c r="H431" s="93">
        <f>H432</f>
        <v>4100.54</v>
      </c>
      <c r="I431" s="93">
        <f>I432</f>
        <v>0</v>
      </c>
    </row>
    <row r="432" spans="1:9" ht="47.25">
      <c r="A432" s="69" t="s">
        <v>233</v>
      </c>
      <c r="B432" s="70">
        <v>945</v>
      </c>
      <c r="C432" s="70" t="s">
        <v>35</v>
      </c>
      <c r="D432" s="70" t="s">
        <v>41</v>
      </c>
      <c r="E432" s="70" t="s">
        <v>90</v>
      </c>
      <c r="F432" s="70" t="s">
        <v>234</v>
      </c>
      <c r="G432" s="92">
        <f>H432+I432</f>
        <v>4100.54</v>
      </c>
      <c r="H432" s="92">
        <v>4100.54</v>
      </c>
      <c r="I432" s="93"/>
    </row>
    <row r="433" spans="1:9" ht="78.75">
      <c r="A433" s="69" t="s">
        <v>231</v>
      </c>
      <c r="B433" s="70">
        <v>945</v>
      </c>
      <c r="C433" s="70" t="s">
        <v>35</v>
      </c>
      <c r="D433" s="70" t="s">
        <v>41</v>
      </c>
      <c r="E433" s="70" t="s">
        <v>90</v>
      </c>
      <c r="F433" s="70" t="s">
        <v>71</v>
      </c>
      <c r="G433" s="92">
        <f>G434</f>
        <v>9.1</v>
      </c>
      <c r="H433" s="92">
        <f>H434</f>
        <v>9.1</v>
      </c>
      <c r="I433" s="92">
        <f>I434</f>
        <v>0</v>
      </c>
    </row>
    <row r="434" spans="1:9" ht="63">
      <c r="A434" s="69" t="s">
        <v>232</v>
      </c>
      <c r="B434" s="70">
        <v>945</v>
      </c>
      <c r="C434" s="70" t="s">
        <v>35</v>
      </c>
      <c r="D434" s="70" t="s">
        <v>41</v>
      </c>
      <c r="E434" s="70" t="s">
        <v>90</v>
      </c>
      <c r="F434" s="70" t="s">
        <v>237</v>
      </c>
      <c r="G434" s="92">
        <f>H434+I434</f>
        <v>9.1</v>
      </c>
      <c r="H434" s="92">
        <v>9.1</v>
      </c>
      <c r="I434" s="93"/>
    </row>
    <row r="435" spans="1:9" ht="15.75">
      <c r="A435" s="69" t="s">
        <v>238</v>
      </c>
      <c r="B435" s="70">
        <v>945</v>
      </c>
      <c r="C435" s="70" t="s">
        <v>35</v>
      </c>
      <c r="D435" s="70" t="s">
        <v>41</v>
      </c>
      <c r="E435" s="70" t="s">
        <v>90</v>
      </c>
      <c r="F435" s="70" t="s">
        <v>241</v>
      </c>
      <c r="G435" s="92">
        <f>G436</f>
        <v>12.5</v>
      </c>
      <c r="H435" s="92">
        <f>H436</f>
        <v>12.5</v>
      </c>
      <c r="I435" s="92">
        <f>I436</f>
        <v>0</v>
      </c>
    </row>
    <row r="436" spans="1:9" ht="31.5">
      <c r="A436" s="69" t="s">
        <v>239</v>
      </c>
      <c r="B436" s="70">
        <v>945</v>
      </c>
      <c r="C436" s="70" t="s">
        <v>35</v>
      </c>
      <c r="D436" s="70" t="s">
        <v>41</v>
      </c>
      <c r="E436" s="70" t="s">
        <v>90</v>
      </c>
      <c r="F436" s="70" t="s">
        <v>240</v>
      </c>
      <c r="G436" s="92">
        <f>H436+I436</f>
        <v>12.5</v>
      </c>
      <c r="H436" s="92">
        <v>12.5</v>
      </c>
      <c r="I436" s="92"/>
    </row>
    <row r="437" spans="1:9" ht="47.25">
      <c r="A437" s="129" t="s">
        <v>348</v>
      </c>
      <c r="B437" s="70" t="s">
        <v>349</v>
      </c>
      <c r="C437" s="70" t="s">
        <v>35</v>
      </c>
      <c r="D437" s="70" t="s">
        <v>41</v>
      </c>
      <c r="E437" s="70" t="s">
        <v>350</v>
      </c>
      <c r="F437" s="70" t="s">
        <v>37</v>
      </c>
      <c r="G437" s="92">
        <f>G438+G440</f>
        <v>50</v>
      </c>
      <c r="H437" s="92">
        <f>H438+H440</f>
        <v>50</v>
      </c>
      <c r="I437" s="92">
        <f>I438+I440</f>
        <v>0</v>
      </c>
    </row>
    <row r="438" spans="1:9" ht="126">
      <c r="A438" s="71" t="s">
        <v>235</v>
      </c>
      <c r="B438" s="70" t="s">
        <v>349</v>
      </c>
      <c r="C438" s="70" t="s">
        <v>35</v>
      </c>
      <c r="D438" s="70" t="s">
        <v>41</v>
      </c>
      <c r="E438" s="70" t="s">
        <v>350</v>
      </c>
      <c r="F438" s="70" t="s">
        <v>68</v>
      </c>
      <c r="G438" s="93">
        <f>G439</f>
        <v>44.8</v>
      </c>
      <c r="H438" s="93">
        <f>H439</f>
        <v>44.8</v>
      </c>
      <c r="I438" s="93">
        <f>I439</f>
        <v>0</v>
      </c>
    </row>
    <row r="439" spans="1:9" ht="47.25">
      <c r="A439" s="69" t="s">
        <v>233</v>
      </c>
      <c r="B439" s="70" t="s">
        <v>349</v>
      </c>
      <c r="C439" s="70" t="s">
        <v>35</v>
      </c>
      <c r="D439" s="70" t="s">
        <v>41</v>
      </c>
      <c r="E439" s="70" t="s">
        <v>350</v>
      </c>
      <c r="F439" s="69">
        <v>120</v>
      </c>
      <c r="G439" s="92">
        <f>H439+I439</f>
        <v>44.8</v>
      </c>
      <c r="H439" s="92">
        <f>46.41-1.61</f>
        <v>44.8</v>
      </c>
      <c r="I439" s="93"/>
    </row>
    <row r="440" spans="1:9" ht="78.75">
      <c r="A440" s="69" t="s">
        <v>231</v>
      </c>
      <c r="B440" s="70">
        <v>945</v>
      </c>
      <c r="C440" s="70" t="s">
        <v>35</v>
      </c>
      <c r="D440" s="70" t="s">
        <v>41</v>
      </c>
      <c r="E440" s="70" t="s">
        <v>350</v>
      </c>
      <c r="F440" s="70" t="s">
        <v>71</v>
      </c>
      <c r="G440" s="92">
        <f>G441</f>
        <v>5.2</v>
      </c>
      <c r="H440" s="92">
        <f>H441</f>
        <v>5.2</v>
      </c>
      <c r="I440" s="92">
        <f>I441</f>
        <v>0</v>
      </c>
    </row>
    <row r="441" spans="1:9" ht="63">
      <c r="A441" s="69" t="s">
        <v>232</v>
      </c>
      <c r="B441" s="70">
        <v>945</v>
      </c>
      <c r="C441" s="70" t="s">
        <v>35</v>
      </c>
      <c r="D441" s="70" t="s">
        <v>41</v>
      </c>
      <c r="E441" s="70" t="s">
        <v>350</v>
      </c>
      <c r="F441" s="70" t="s">
        <v>237</v>
      </c>
      <c r="G441" s="92">
        <f>H441+I441</f>
        <v>5.2</v>
      </c>
      <c r="H441" s="92">
        <f>3.59+1.61</f>
        <v>5.2</v>
      </c>
      <c r="I441" s="93"/>
    </row>
    <row r="442" spans="1:9" ht="47.25">
      <c r="A442" s="129" t="s">
        <v>332</v>
      </c>
      <c r="B442" s="61">
        <v>945</v>
      </c>
      <c r="C442" s="61" t="s">
        <v>35</v>
      </c>
      <c r="D442" s="61" t="s">
        <v>41</v>
      </c>
      <c r="E442" s="61" t="s">
        <v>333</v>
      </c>
      <c r="F442" s="61" t="s">
        <v>37</v>
      </c>
      <c r="G442" s="10">
        <f>G443+G445</f>
        <v>48.169999999999995</v>
      </c>
      <c r="H442" s="10">
        <f>H443+H445</f>
        <v>48.169999999999995</v>
      </c>
      <c r="I442" s="10">
        <f>I443+I445</f>
        <v>0</v>
      </c>
    </row>
    <row r="443" spans="1:9" ht="126">
      <c r="A443" s="71" t="s">
        <v>235</v>
      </c>
      <c r="B443" s="61">
        <v>945</v>
      </c>
      <c r="C443" s="61" t="s">
        <v>35</v>
      </c>
      <c r="D443" s="61" t="s">
        <v>41</v>
      </c>
      <c r="E443" s="61" t="s">
        <v>333</v>
      </c>
      <c r="F443" s="61" t="s">
        <v>68</v>
      </c>
      <c r="G443" s="10">
        <f>G444</f>
        <v>44.8</v>
      </c>
      <c r="H443" s="10">
        <f>H444</f>
        <v>44.8</v>
      </c>
      <c r="I443" s="33"/>
    </row>
    <row r="444" spans="1:9" ht="47.25">
      <c r="A444" s="69" t="s">
        <v>233</v>
      </c>
      <c r="B444" s="61">
        <v>945</v>
      </c>
      <c r="C444" s="61" t="s">
        <v>35</v>
      </c>
      <c r="D444" s="61" t="s">
        <v>41</v>
      </c>
      <c r="E444" s="61" t="s">
        <v>333</v>
      </c>
      <c r="F444" s="61" t="s">
        <v>234</v>
      </c>
      <c r="G444" s="10">
        <f>H444+I444</f>
        <v>44.8</v>
      </c>
      <c r="H444" s="10">
        <f>1+43.8</f>
        <v>44.8</v>
      </c>
      <c r="I444" s="33"/>
    </row>
    <row r="445" spans="1:9" ht="78.75">
      <c r="A445" s="71" t="s">
        <v>231</v>
      </c>
      <c r="B445" s="70">
        <v>945</v>
      </c>
      <c r="C445" s="70" t="s">
        <v>35</v>
      </c>
      <c r="D445" s="70" t="s">
        <v>41</v>
      </c>
      <c r="E445" s="61" t="s">
        <v>333</v>
      </c>
      <c r="F445" s="70" t="s">
        <v>71</v>
      </c>
      <c r="G445" s="92">
        <f>G446</f>
        <v>3.37</v>
      </c>
      <c r="H445" s="92">
        <f>H446</f>
        <v>3.37</v>
      </c>
      <c r="I445" s="92">
        <f>I446</f>
        <v>0</v>
      </c>
    </row>
    <row r="446" spans="1:9" ht="63">
      <c r="A446" s="71" t="s">
        <v>232</v>
      </c>
      <c r="B446" s="70">
        <v>945</v>
      </c>
      <c r="C446" s="70" t="s">
        <v>35</v>
      </c>
      <c r="D446" s="70" t="s">
        <v>41</v>
      </c>
      <c r="E446" s="61" t="s">
        <v>333</v>
      </c>
      <c r="F446" s="70" t="s">
        <v>237</v>
      </c>
      <c r="G446" s="92">
        <f>H446</f>
        <v>3.37</v>
      </c>
      <c r="H446" s="92">
        <v>3.37</v>
      </c>
      <c r="I446" s="93"/>
    </row>
    <row r="447" spans="1:9" ht="47.25">
      <c r="A447" s="129" t="s">
        <v>334</v>
      </c>
      <c r="B447" s="61">
        <v>945</v>
      </c>
      <c r="C447" s="61" t="s">
        <v>35</v>
      </c>
      <c r="D447" s="61" t="s">
        <v>41</v>
      </c>
      <c r="E447" s="61" t="s">
        <v>335</v>
      </c>
      <c r="F447" s="61" t="s">
        <v>37</v>
      </c>
      <c r="G447" s="10">
        <f>51.87</f>
        <v>51.87</v>
      </c>
      <c r="H447" s="10">
        <v>51.87</v>
      </c>
      <c r="I447" s="10">
        <f>I448</f>
        <v>0</v>
      </c>
    </row>
    <row r="448" spans="1:9" ht="126">
      <c r="A448" s="71" t="s">
        <v>235</v>
      </c>
      <c r="B448" s="61">
        <v>945</v>
      </c>
      <c r="C448" s="61" t="s">
        <v>35</v>
      </c>
      <c r="D448" s="61" t="s">
        <v>41</v>
      </c>
      <c r="E448" s="61" t="s">
        <v>335</v>
      </c>
      <c r="F448" s="61" t="s">
        <v>68</v>
      </c>
      <c r="G448" s="33">
        <v>44.8</v>
      </c>
      <c r="H448" s="33">
        <v>44.8</v>
      </c>
      <c r="I448" s="33"/>
    </row>
    <row r="449" spans="1:9" ht="47.25">
      <c r="A449" s="69" t="s">
        <v>233</v>
      </c>
      <c r="B449" s="61">
        <v>945</v>
      </c>
      <c r="C449" s="61" t="s">
        <v>35</v>
      </c>
      <c r="D449" s="61" t="s">
        <v>41</v>
      </c>
      <c r="E449" s="61" t="s">
        <v>335</v>
      </c>
      <c r="F449" s="61" t="s">
        <v>234</v>
      </c>
      <c r="G449" s="10">
        <f>H449+I449</f>
        <v>44.8</v>
      </c>
      <c r="H449" s="10">
        <f>25+19.8</f>
        <v>44.8</v>
      </c>
      <c r="I449" s="33"/>
    </row>
    <row r="450" spans="1:9" ht="78.75">
      <c r="A450" s="71" t="s">
        <v>231</v>
      </c>
      <c r="B450" s="70">
        <v>945</v>
      </c>
      <c r="C450" s="70" t="s">
        <v>35</v>
      </c>
      <c r="D450" s="70" t="s">
        <v>41</v>
      </c>
      <c r="E450" s="70" t="s">
        <v>335</v>
      </c>
      <c r="F450" s="70" t="s">
        <v>71</v>
      </c>
      <c r="G450" s="92">
        <v>7.07</v>
      </c>
      <c r="H450" s="92">
        <v>7.07</v>
      </c>
      <c r="I450" s="92">
        <f>I451</f>
        <v>0</v>
      </c>
    </row>
    <row r="451" spans="1:9" ht="63">
      <c r="A451" s="71" t="s">
        <v>232</v>
      </c>
      <c r="B451" s="70">
        <v>945</v>
      </c>
      <c r="C451" s="70" t="s">
        <v>35</v>
      </c>
      <c r="D451" s="70" t="s">
        <v>41</v>
      </c>
      <c r="E451" s="70" t="s">
        <v>335</v>
      </c>
      <c r="F451" s="70" t="s">
        <v>237</v>
      </c>
      <c r="G451" s="92">
        <v>7.07</v>
      </c>
      <c r="H451" s="92">
        <v>7.07</v>
      </c>
      <c r="I451" s="93"/>
    </row>
    <row r="452" spans="1:9" ht="47.25">
      <c r="A452" s="69" t="s">
        <v>336</v>
      </c>
      <c r="B452" s="70">
        <v>945</v>
      </c>
      <c r="C452" s="70" t="s">
        <v>35</v>
      </c>
      <c r="D452" s="70" t="s">
        <v>41</v>
      </c>
      <c r="E452" s="70" t="s">
        <v>337</v>
      </c>
      <c r="F452" s="70" t="s">
        <v>37</v>
      </c>
      <c r="G452" s="92">
        <f>G453</f>
        <v>30</v>
      </c>
      <c r="H452" s="92">
        <f>H453</f>
        <v>30</v>
      </c>
      <c r="I452" s="92">
        <f>I453</f>
        <v>0</v>
      </c>
    </row>
    <row r="453" spans="1:9" ht="126">
      <c r="A453" s="71" t="s">
        <v>235</v>
      </c>
      <c r="B453" s="70">
        <v>945</v>
      </c>
      <c r="C453" s="70" t="s">
        <v>35</v>
      </c>
      <c r="D453" s="70" t="s">
        <v>41</v>
      </c>
      <c r="E453" s="70" t="s">
        <v>337</v>
      </c>
      <c r="F453" s="70" t="s">
        <v>68</v>
      </c>
      <c r="G453" s="92">
        <f>G454</f>
        <v>30</v>
      </c>
      <c r="H453" s="92">
        <f>H454</f>
        <v>30</v>
      </c>
      <c r="I453" s="93"/>
    </row>
    <row r="454" spans="1:9" ht="47.25">
      <c r="A454" s="69" t="s">
        <v>233</v>
      </c>
      <c r="B454" s="70">
        <v>945</v>
      </c>
      <c r="C454" s="70" t="s">
        <v>35</v>
      </c>
      <c r="D454" s="70" t="s">
        <v>41</v>
      </c>
      <c r="E454" s="70" t="s">
        <v>337</v>
      </c>
      <c r="F454" s="70" t="s">
        <v>234</v>
      </c>
      <c r="G454" s="92">
        <f>H454+I454</f>
        <v>30</v>
      </c>
      <c r="H454" s="92">
        <v>30</v>
      </c>
      <c r="I454" s="93"/>
    </row>
    <row r="455" spans="1:9" ht="47.25">
      <c r="A455" s="129" t="s">
        <v>338</v>
      </c>
      <c r="B455" s="61">
        <v>945</v>
      </c>
      <c r="C455" s="61" t="s">
        <v>35</v>
      </c>
      <c r="D455" s="61" t="s">
        <v>41</v>
      </c>
      <c r="E455" s="61" t="s">
        <v>339</v>
      </c>
      <c r="F455" s="61" t="s">
        <v>37</v>
      </c>
      <c r="G455" s="10">
        <f>G457+G459</f>
        <v>54.65</v>
      </c>
      <c r="H455" s="10">
        <f>H457+H459</f>
        <v>54.65</v>
      </c>
      <c r="I455" s="10">
        <f>I457+I459</f>
        <v>0</v>
      </c>
    </row>
    <row r="456" spans="1:9" ht="126">
      <c r="A456" s="71" t="s">
        <v>235</v>
      </c>
      <c r="B456" s="61">
        <v>945</v>
      </c>
      <c r="C456" s="61" t="s">
        <v>35</v>
      </c>
      <c r="D456" s="61" t="s">
        <v>41</v>
      </c>
      <c r="E456" s="61" t="s">
        <v>339</v>
      </c>
      <c r="F456" s="61" t="s">
        <v>68</v>
      </c>
      <c r="G456" s="10">
        <f>G457</f>
        <v>46.41</v>
      </c>
      <c r="H456" s="10">
        <f>H457</f>
        <v>46.41</v>
      </c>
      <c r="I456" s="10">
        <f>I457</f>
        <v>0</v>
      </c>
    </row>
    <row r="457" spans="1:9" ht="47.25">
      <c r="A457" s="69" t="s">
        <v>233</v>
      </c>
      <c r="B457" s="61">
        <v>945</v>
      </c>
      <c r="C457" s="61" t="s">
        <v>35</v>
      </c>
      <c r="D457" s="61" t="s">
        <v>41</v>
      </c>
      <c r="E457" s="61" t="s">
        <v>339</v>
      </c>
      <c r="F457" s="61" t="s">
        <v>234</v>
      </c>
      <c r="G457" s="10">
        <f>H457+I457</f>
        <v>46.41</v>
      </c>
      <c r="H457" s="10">
        <v>46.41</v>
      </c>
      <c r="I457" s="33"/>
    </row>
    <row r="458" spans="1:9" ht="78.75">
      <c r="A458" s="69" t="s">
        <v>231</v>
      </c>
      <c r="B458" s="61">
        <v>945</v>
      </c>
      <c r="C458" s="61" t="s">
        <v>35</v>
      </c>
      <c r="D458" s="61" t="s">
        <v>41</v>
      </c>
      <c r="E458" s="61" t="s">
        <v>339</v>
      </c>
      <c r="F458" s="61" t="s">
        <v>71</v>
      </c>
      <c r="G458" s="10">
        <f>G459</f>
        <v>8.24</v>
      </c>
      <c r="H458" s="10">
        <f>H459</f>
        <v>8.24</v>
      </c>
      <c r="I458" s="10">
        <f>I459</f>
        <v>0</v>
      </c>
    </row>
    <row r="459" spans="1:10" ht="63">
      <c r="A459" s="69" t="s">
        <v>232</v>
      </c>
      <c r="B459" s="61">
        <v>945</v>
      </c>
      <c r="C459" s="61" t="s">
        <v>35</v>
      </c>
      <c r="D459" s="61" t="s">
        <v>41</v>
      </c>
      <c r="E459" s="61" t="s">
        <v>339</v>
      </c>
      <c r="F459" s="61" t="s">
        <v>237</v>
      </c>
      <c r="G459" s="10">
        <f>H459+I459</f>
        <v>8.24</v>
      </c>
      <c r="H459" s="10">
        <v>8.24</v>
      </c>
      <c r="I459" s="33"/>
      <c r="J459" s="2"/>
    </row>
    <row r="460" spans="1:9" ht="63">
      <c r="A460" s="129" t="s">
        <v>351</v>
      </c>
      <c r="B460" s="61">
        <v>945</v>
      </c>
      <c r="C460" s="61" t="s">
        <v>35</v>
      </c>
      <c r="D460" s="61" t="s">
        <v>41</v>
      </c>
      <c r="E460" s="61" t="s">
        <v>352</v>
      </c>
      <c r="F460" s="61" t="s">
        <v>37</v>
      </c>
      <c r="G460" s="10">
        <f aca="true" t="shared" si="31" ref="G460:I461">G461</f>
        <v>20</v>
      </c>
      <c r="H460" s="10">
        <f t="shared" si="31"/>
        <v>20</v>
      </c>
      <c r="I460" s="10">
        <f t="shared" si="31"/>
        <v>0</v>
      </c>
    </row>
    <row r="461" spans="1:9" ht="126">
      <c r="A461" s="71" t="s">
        <v>235</v>
      </c>
      <c r="B461" s="61">
        <v>945</v>
      </c>
      <c r="C461" s="61" t="s">
        <v>35</v>
      </c>
      <c r="D461" s="61" t="s">
        <v>41</v>
      </c>
      <c r="E461" s="61" t="s">
        <v>352</v>
      </c>
      <c r="F461" s="61" t="s">
        <v>68</v>
      </c>
      <c r="G461" s="10">
        <f t="shared" si="31"/>
        <v>20</v>
      </c>
      <c r="H461" s="10">
        <f t="shared" si="31"/>
        <v>20</v>
      </c>
      <c r="I461" s="10">
        <f t="shared" si="31"/>
        <v>0</v>
      </c>
    </row>
    <row r="462" spans="1:9" ht="47.25">
      <c r="A462" s="69" t="s">
        <v>233</v>
      </c>
      <c r="B462" s="61">
        <v>945</v>
      </c>
      <c r="C462" s="61" t="s">
        <v>35</v>
      </c>
      <c r="D462" s="61" t="s">
        <v>41</v>
      </c>
      <c r="E462" s="61" t="s">
        <v>352</v>
      </c>
      <c r="F462" s="61" t="s">
        <v>234</v>
      </c>
      <c r="G462" s="10">
        <f>H462+I462</f>
        <v>20</v>
      </c>
      <c r="H462" s="10">
        <v>20</v>
      </c>
      <c r="I462" s="33"/>
    </row>
    <row r="463" spans="1:9" ht="63">
      <c r="A463" s="129" t="s">
        <v>340</v>
      </c>
      <c r="B463" s="61">
        <v>945</v>
      </c>
      <c r="C463" s="61" t="s">
        <v>35</v>
      </c>
      <c r="D463" s="61" t="s">
        <v>41</v>
      </c>
      <c r="E463" s="61" t="s">
        <v>341</v>
      </c>
      <c r="F463" s="61" t="s">
        <v>37</v>
      </c>
      <c r="G463" s="10">
        <f>G465</f>
        <v>20</v>
      </c>
      <c r="H463" s="10">
        <f>H465</f>
        <v>20</v>
      </c>
      <c r="I463" s="10">
        <f>I465</f>
        <v>0</v>
      </c>
    </row>
    <row r="464" spans="1:9" ht="126">
      <c r="A464" s="71" t="s">
        <v>235</v>
      </c>
      <c r="B464" s="61">
        <v>945</v>
      </c>
      <c r="C464" s="61" t="s">
        <v>35</v>
      </c>
      <c r="D464" s="61" t="s">
        <v>41</v>
      </c>
      <c r="E464" s="61" t="s">
        <v>341</v>
      </c>
      <c r="F464" s="61" t="s">
        <v>68</v>
      </c>
      <c r="G464" s="10">
        <f>G465</f>
        <v>20</v>
      </c>
      <c r="H464" s="10">
        <f>H465</f>
        <v>20</v>
      </c>
      <c r="I464" s="10">
        <f>I465</f>
        <v>0</v>
      </c>
    </row>
    <row r="465" spans="1:9" ht="47.25">
      <c r="A465" s="69" t="s">
        <v>233</v>
      </c>
      <c r="B465" s="61">
        <v>945</v>
      </c>
      <c r="C465" s="61" t="s">
        <v>35</v>
      </c>
      <c r="D465" s="61" t="s">
        <v>41</v>
      </c>
      <c r="E465" s="61" t="s">
        <v>341</v>
      </c>
      <c r="F465" s="61" t="s">
        <v>234</v>
      </c>
      <c r="G465" s="10">
        <f>H465+I465</f>
        <v>20</v>
      </c>
      <c r="H465" s="10">
        <v>20</v>
      </c>
      <c r="I465" s="33"/>
    </row>
    <row r="466" spans="1:9" ht="63">
      <c r="A466" s="129" t="s">
        <v>342</v>
      </c>
      <c r="B466" s="61">
        <v>945</v>
      </c>
      <c r="C466" s="61" t="s">
        <v>35</v>
      </c>
      <c r="D466" s="61" t="s">
        <v>41</v>
      </c>
      <c r="E466" s="61" t="s">
        <v>343</v>
      </c>
      <c r="F466" s="61" t="s">
        <v>37</v>
      </c>
      <c r="G466" s="10">
        <f>G468</f>
        <v>10</v>
      </c>
      <c r="H466" s="10">
        <f>H468</f>
        <v>10</v>
      </c>
      <c r="I466" s="10">
        <f>I468</f>
        <v>0</v>
      </c>
    </row>
    <row r="467" spans="1:9" ht="126">
      <c r="A467" s="71" t="s">
        <v>235</v>
      </c>
      <c r="B467" s="61">
        <v>945</v>
      </c>
      <c r="C467" s="61" t="s">
        <v>35</v>
      </c>
      <c r="D467" s="61" t="s">
        <v>41</v>
      </c>
      <c r="E467" s="61" t="s">
        <v>343</v>
      </c>
      <c r="F467" s="61" t="s">
        <v>68</v>
      </c>
      <c r="G467" s="10">
        <f>G468</f>
        <v>10</v>
      </c>
      <c r="H467" s="10">
        <f>H468</f>
        <v>10</v>
      </c>
      <c r="I467" s="10">
        <f>I468</f>
        <v>0</v>
      </c>
    </row>
    <row r="468" spans="1:9" ht="47.25">
      <c r="A468" s="69" t="s">
        <v>233</v>
      </c>
      <c r="B468" s="61">
        <v>945</v>
      </c>
      <c r="C468" s="61" t="s">
        <v>35</v>
      </c>
      <c r="D468" s="61" t="s">
        <v>41</v>
      </c>
      <c r="E468" s="61" t="s">
        <v>343</v>
      </c>
      <c r="F468" s="61" t="s">
        <v>234</v>
      </c>
      <c r="G468" s="10">
        <f>H468+I468</f>
        <v>10</v>
      </c>
      <c r="H468" s="10">
        <v>10</v>
      </c>
      <c r="I468" s="33"/>
    </row>
    <row r="469" spans="1:9" ht="63">
      <c r="A469" s="129" t="s">
        <v>344</v>
      </c>
      <c r="B469" s="61">
        <v>945</v>
      </c>
      <c r="C469" s="61" t="s">
        <v>35</v>
      </c>
      <c r="D469" s="61" t="s">
        <v>41</v>
      </c>
      <c r="E469" s="61" t="s">
        <v>345</v>
      </c>
      <c r="F469" s="61" t="s">
        <v>37</v>
      </c>
      <c r="G469" s="10">
        <f>G471</f>
        <v>10</v>
      </c>
      <c r="H469" s="10">
        <f>H471</f>
        <v>10</v>
      </c>
      <c r="I469" s="10">
        <f>I471</f>
        <v>0</v>
      </c>
    </row>
    <row r="470" spans="1:9" ht="126">
      <c r="A470" s="71" t="s">
        <v>235</v>
      </c>
      <c r="B470" s="61">
        <v>945</v>
      </c>
      <c r="C470" s="61" t="s">
        <v>35</v>
      </c>
      <c r="D470" s="61" t="s">
        <v>41</v>
      </c>
      <c r="E470" s="61" t="s">
        <v>345</v>
      </c>
      <c r="F470" s="61" t="s">
        <v>68</v>
      </c>
      <c r="G470" s="10">
        <v>10</v>
      </c>
      <c r="H470" s="10">
        <v>10</v>
      </c>
      <c r="I470" s="10"/>
    </row>
    <row r="471" spans="1:9" ht="47.25">
      <c r="A471" s="69" t="s">
        <v>233</v>
      </c>
      <c r="B471" s="61">
        <v>945</v>
      </c>
      <c r="C471" s="61" t="s">
        <v>35</v>
      </c>
      <c r="D471" s="61" t="s">
        <v>41</v>
      </c>
      <c r="E471" s="61" t="s">
        <v>345</v>
      </c>
      <c r="F471" s="61" t="s">
        <v>234</v>
      </c>
      <c r="G471" s="10">
        <f>H471+I471</f>
        <v>10</v>
      </c>
      <c r="H471" s="10">
        <v>10</v>
      </c>
      <c r="I471" s="33"/>
    </row>
    <row r="472" spans="1:9" ht="63">
      <c r="A472" s="129" t="s">
        <v>346</v>
      </c>
      <c r="B472" s="61">
        <v>945</v>
      </c>
      <c r="C472" s="61" t="s">
        <v>35</v>
      </c>
      <c r="D472" s="61" t="s">
        <v>41</v>
      </c>
      <c r="E472" s="61" t="s">
        <v>347</v>
      </c>
      <c r="F472" s="61" t="s">
        <v>37</v>
      </c>
      <c r="G472" s="10">
        <f>G474</f>
        <v>10</v>
      </c>
      <c r="H472" s="10">
        <f>H474</f>
        <v>10</v>
      </c>
      <c r="I472" s="10">
        <f>I474</f>
        <v>0</v>
      </c>
    </row>
    <row r="473" spans="1:9" ht="126">
      <c r="A473" s="71" t="s">
        <v>235</v>
      </c>
      <c r="B473" s="61">
        <v>945</v>
      </c>
      <c r="C473" s="61" t="s">
        <v>35</v>
      </c>
      <c r="D473" s="61" t="s">
        <v>41</v>
      </c>
      <c r="E473" s="61" t="s">
        <v>347</v>
      </c>
      <c r="F473" s="61" t="s">
        <v>68</v>
      </c>
      <c r="G473" s="10">
        <f>G474</f>
        <v>10</v>
      </c>
      <c r="H473" s="10">
        <f>H474</f>
        <v>10</v>
      </c>
      <c r="I473" s="10">
        <f>I474</f>
        <v>0</v>
      </c>
    </row>
    <row r="474" spans="1:9" ht="47.25">
      <c r="A474" s="69" t="s">
        <v>233</v>
      </c>
      <c r="B474" s="61">
        <v>945</v>
      </c>
      <c r="C474" s="61" t="s">
        <v>35</v>
      </c>
      <c r="D474" s="61" t="s">
        <v>41</v>
      </c>
      <c r="E474" s="61" t="s">
        <v>347</v>
      </c>
      <c r="F474" s="61" t="s">
        <v>234</v>
      </c>
      <c r="G474" s="10">
        <f>H474+I474</f>
        <v>10</v>
      </c>
      <c r="H474" s="10">
        <v>10</v>
      </c>
      <c r="I474" s="33"/>
    </row>
    <row r="475" spans="1:9" ht="78.75">
      <c r="A475" s="72" t="s">
        <v>298</v>
      </c>
      <c r="B475" s="83">
        <v>945</v>
      </c>
      <c r="C475" s="83" t="s">
        <v>48</v>
      </c>
      <c r="D475" s="83" t="s">
        <v>43</v>
      </c>
      <c r="E475" s="83" t="s">
        <v>39</v>
      </c>
      <c r="F475" s="83" t="s">
        <v>37</v>
      </c>
      <c r="G475" s="84">
        <f>G476+G484</f>
        <v>10231.2</v>
      </c>
      <c r="H475" s="84">
        <f>H476+H484</f>
        <v>4199</v>
      </c>
      <c r="I475" s="84">
        <f>I476+I484</f>
        <v>6032.2</v>
      </c>
    </row>
    <row r="476" spans="1:9" ht="63">
      <c r="A476" s="86" t="s">
        <v>2</v>
      </c>
      <c r="B476" s="87">
        <v>945</v>
      </c>
      <c r="C476" s="87" t="s">
        <v>48</v>
      </c>
      <c r="D476" s="87" t="s">
        <v>35</v>
      </c>
      <c r="E476" s="87" t="s">
        <v>39</v>
      </c>
      <c r="F476" s="87" t="s">
        <v>37</v>
      </c>
      <c r="G476" s="89">
        <f>G478+G481</f>
        <v>9431.2</v>
      </c>
      <c r="H476" s="89">
        <f>H478+H481</f>
        <v>3399</v>
      </c>
      <c r="I476" s="89">
        <f>I478+I481</f>
        <v>6032.2</v>
      </c>
    </row>
    <row r="477" spans="1:9" ht="47.25">
      <c r="A477" s="90" t="s">
        <v>164</v>
      </c>
      <c r="B477" s="70">
        <v>945</v>
      </c>
      <c r="C477" s="70" t="s">
        <v>48</v>
      </c>
      <c r="D477" s="70" t="s">
        <v>35</v>
      </c>
      <c r="E477" s="70" t="s">
        <v>87</v>
      </c>
      <c r="F477" s="70" t="s">
        <v>37</v>
      </c>
      <c r="G477" s="93">
        <f>G478+G481</f>
        <v>9431.2</v>
      </c>
      <c r="H477" s="93">
        <f>H478+H481</f>
        <v>3399</v>
      </c>
      <c r="I477" s="93">
        <f>I478+I481</f>
        <v>6032.2</v>
      </c>
    </row>
    <row r="478" spans="1:9" ht="63">
      <c r="A478" s="90" t="s">
        <v>159</v>
      </c>
      <c r="B478" s="70">
        <v>945</v>
      </c>
      <c r="C478" s="70" t="s">
        <v>48</v>
      </c>
      <c r="D478" s="70" t="s">
        <v>35</v>
      </c>
      <c r="E478" s="91" t="s">
        <v>160</v>
      </c>
      <c r="F478" s="70" t="s">
        <v>37</v>
      </c>
      <c r="G478" s="93">
        <f>G480</f>
        <v>3399</v>
      </c>
      <c r="H478" s="93">
        <f>H480</f>
        <v>3399</v>
      </c>
      <c r="I478" s="93">
        <f>I480</f>
        <v>0</v>
      </c>
    </row>
    <row r="479" spans="1:9" ht="15.75">
      <c r="A479" s="90" t="s">
        <v>259</v>
      </c>
      <c r="B479" s="70">
        <v>945</v>
      </c>
      <c r="C479" s="70" t="s">
        <v>48</v>
      </c>
      <c r="D479" s="70" t="s">
        <v>35</v>
      </c>
      <c r="E479" s="91" t="s">
        <v>160</v>
      </c>
      <c r="F479" s="70" t="s">
        <v>249</v>
      </c>
      <c r="G479" s="93">
        <f>G480</f>
        <v>3399</v>
      </c>
      <c r="H479" s="93">
        <f>H480</f>
        <v>3399</v>
      </c>
      <c r="I479" s="93"/>
    </row>
    <row r="480" spans="1:9" ht="15.75">
      <c r="A480" s="71" t="s">
        <v>260</v>
      </c>
      <c r="B480" s="70">
        <v>945</v>
      </c>
      <c r="C480" s="70" t="s">
        <v>48</v>
      </c>
      <c r="D480" s="70" t="s">
        <v>35</v>
      </c>
      <c r="E480" s="91" t="s">
        <v>160</v>
      </c>
      <c r="F480" s="70" t="s">
        <v>261</v>
      </c>
      <c r="G480" s="92">
        <f>H480+I480</f>
        <v>3399</v>
      </c>
      <c r="H480" s="97">
        <f>200+3199</f>
        <v>3399</v>
      </c>
      <c r="I480" s="97"/>
    </row>
    <row r="481" spans="1:9" ht="94.5">
      <c r="A481" s="71" t="s">
        <v>187</v>
      </c>
      <c r="B481" s="70">
        <v>945</v>
      </c>
      <c r="C481" s="70" t="s">
        <v>48</v>
      </c>
      <c r="D481" s="70" t="s">
        <v>35</v>
      </c>
      <c r="E481" s="91" t="s">
        <v>161</v>
      </c>
      <c r="F481" s="91" t="s">
        <v>37</v>
      </c>
      <c r="G481" s="93">
        <f>G483</f>
        <v>6032.2</v>
      </c>
      <c r="H481" s="93">
        <f>H483</f>
        <v>0</v>
      </c>
      <c r="I481" s="93">
        <f>I483</f>
        <v>6032.2</v>
      </c>
    </row>
    <row r="482" spans="1:9" ht="15.75">
      <c r="A482" s="71" t="s">
        <v>248</v>
      </c>
      <c r="B482" s="70">
        <v>945</v>
      </c>
      <c r="C482" s="70" t="s">
        <v>48</v>
      </c>
      <c r="D482" s="70" t="s">
        <v>35</v>
      </c>
      <c r="E482" s="91" t="s">
        <v>161</v>
      </c>
      <c r="F482" s="91" t="s">
        <v>249</v>
      </c>
      <c r="G482" s="93">
        <f>G483</f>
        <v>6032.2</v>
      </c>
      <c r="H482" s="93">
        <f>H483</f>
        <v>0</v>
      </c>
      <c r="I482" s="93">
        <f>I483</f>
        <v>6032.2</v>
      </c>
    </row>
    <row r="483" spans="1:9" ht="15.75">
      <c r="A483" s="71" t="s">
        <v>280</v>
      </c>
      <c r="B483" s="70">
        <v>945</v>
      </c>
      <c r="C483" s="70" t="s">
        <v>48</v>
      </c>
      <c r="D483" s="70" t="s">
        <v>35</v>
      </c>
      <c r="E483" s="91" t="s">
        <v>161</v>
      </c>
      <c r="F483" s="91" t="s">
        <v>261</v>
      </c>
      <c r="G483" s="92">
        <f>H483+I483</f>
        <v>6032.2</v>
      </c>
      <c r="H483" s="97"/>
      <c r="I483" s="97">
        <f>6075-42.8</f>
        <v>6032.2</v>
      </c>
    </row>
    <row r="484" spans="1:9" ht="31.5">
      <c r="A484" s="71" t="s">
        <v>311</v>
      </c>
      <c r="B484" s="70">
        <v>945</v>
      </c>
      <c r="C484" s="70" t="s">
        <v>48</v>
      </c>
      <c r="D484" s="70" t="s">
        <v>38</v>
      </c>
      <c r="E484" s="91" t="s">
        <v>39</v>
      </c>
      <c r="F484" s="91" t="s">
        <v>37</v>
      </c>
      <c r="G484" s="92">
        <f>G485</f>
        <v>800</v>
      </c>
      <c r="H484" s="92">
        <f aca="true" t="shared" si="32" ref="H484:I487">H485</f>
        <v>800</v>
      </c>
      <c r="I484" s="92">
        <f t="shared" si="32"/>
        <v>0</v>
      </c>
    </row>
    <row r="485" spans="1:9" ht="47.25">
      <c r="A485" s="90" t="s">
        <v>164</v>
      </c>
      <c r="B485" s="70">
        <v>945</v>
      </c>
      <c r="C485" s="70" t="s">
        <v>48</v>
      </c>
      <c r="D485" s="70" t="s">
        <v>38</v>
      </c>
      <c r="E485" s="91" t="s">
        <v>87</v>
      </c>
      <c r="F485" s="91" t="s">
        <v>37</v>
      </c>
      <c r="G485" s="92">
        <f>G486</f>
        <v>800</v>
      </c>
      <c r="H485" s="92">
        <f t="shared" si="32"/>
        <v>800</v>
      </c>
      <c r="I485" s="92">
        <f t="shared" si="32"/>
        <v>0</v>
      </c>
    </row>
    <row r="486" spans="1:9" ht="94.5">
      <c r="A486" s="71" t="s">
        <v>308</v>
      </c>
      <c r="B486" s="70">
        <v>945</v>
      </c>
      <c r="C486" s="70" t="s">
        <v>48</v>
      </c>
      <c r="D486" s="70" t="s">
        <v>38</v>
      </c>
      <c r="E486" s="91" t="s">
        <v>309</v>
      </c>
      <c r="F486" s="91" t="s">
        <v>37</v>
      </c>
      <c r="G486" s="92">
        <f>G487</f>
        <v>800</v>
      </c>
      <c r="H486" s="92">
        <f t="shared" si="32"/>
        <v>800</v>
      </c>
      <c r="I486" s="92">
        <f t="shared" si="32"/>
        <v>0</v>
      </c>
    </row>
    <row r="487" spans="1:9" ht="15.75">
      <c r="A487" s="71" t="s">
        <v>248</v>
      </c>
      <c r="B487" s="70">
        <v>945</v>
      </c>
      <c r="C487" s="70" t="s">
        <v>48</v>
      </c>
      <c r="D487" s="70" t="s">
        <v>38</v>
      </c>
      <c r="E487" s="91" t="s">
        <v>309</v>
      </c>
      <c r="F487" s="91" t="s">
        <v>249</v>
      </c>
      <c r="G487" s="92">
        <f>G488</f>
        <v>800</v>
      </c>
      <c r="H487" s="92">
        <f t="shared" si="32"/>
        <v>800</v>
      </c>
      <c r="I487" s="92">
        <f t="shared" si="32"/>
        <v>0</v>
      </c>
    </row>
    <row r="488" spans="1:9" ht="15.75">
      <c r="A488" s="71" t="s">
        <v>312</v>
      </c>
      <c r="B488" s="70">
        <v>945</v>
      </c>
      <c r="C488" s="70" t="s">
        <v>48</v>
      </c>
      <c r="D488" s="70" t="s">
        <v>38</v>
      </c>
      <c r="E488" s="91" t="s">
        <v>309</v>
      </c>
      <c r="F488" s="91" t="s">
        <v>79</v>
      </c>
      <c r="G488" s="92">
        <f>H488+I488</f>
        <v>800</v>
      </c>
      <c r="H488" s="97">
        <v>800</v>
      </c>
      <c r="I488" s="97"/>
    </row>
    <row r="489" spans="1:9" ht="15.75">
      <c r="A489" s="62"/>
      <c r="B489" s="61"/>
      <c r="C489" s="61"/>
      <c r="D489" s="61"/>
      <c r="E489" s="11"/>
      <c r="F489" s="11"/>
      <c r="G489" s="10"/>
      <c r="H489" s="130"/>
      <c r="I489" s="130"/>
    </row>
    <row r="490" spans="1:9" ht="15.75">
      <c r="A490" s="62"/>
      <c r="B490" s="61"/>
      <c r="C490" s="61"/>
      <c r="D490" s="61"/>
      <c r="E490" s="11"/>
      <c r="F490" s="11"/>
      <c r="G490" s="10"/>
      <c r="H490" s="130"/>
      <c r="I490" s="130"/>
    </row>
    <row r="491" spans="1:9" ht="15.75">
      <c r="A491" s="131" t="s">
        <v>11</v>
      </c>
      <c r="B491" s="131"/>
      <c r="C491" s="132"/>
      <c r="D491" s="132"/>
      <c r="E491" s="132"/>
      <c r="F491" s="132"/>
      <c r="G491" s="133">
        <f>G18+G274+G426+G258</f>
        <v>251378.38</v>
      </c>
      <c r="H491" s="133">
        <f>H18+H274+H426+H258</f>
        <v>113546.83000000002</v>
      </c>
      <c r="I491" s="133">
        <f>I18+I274+I426+I258</f>
        <v>137733.69</v>
      </c>
    </row>
    <row r="492" spans="1:9" ht="15.75">
      <c r="A492" s="34"/>
      <c r="B492" s="34"/>
      <c r="C492" s="11"/>
      <c r="D492" s="11"/>
      <c r="E492" s="11"/>
      <c r="F492" s="11"/>
      <c r="G492" s="8"/>
      <c r="H492" s="8"/>
      <c r="I492" s="8"/>
    </row>
    <row r="493" spans="1:9" ht="15.75">
      <c r="A493" s="41"/>
      <c r="B493" s="41"/>
      <c r="C493" s="42"/>
      <c r="D493" s="42"/>
      <c r="E493" s="42"/>
      <c r="F493" s="42"/>
      <c r="G493" s="25"/>
      <c r="H493" s="25"/>
      <c r="I493" s="25"/>
    </row>
    <row r="494" spans="1:9" ht="15.75">
      <c r="A494" s="15"/>
      <c r="B494" s="15"/>
      <c r="C494" s="16"/>
      <c r="D494" s="16"/>
      <c r="E494" s="16"/>
      <c r="F494" s="16"/>
      <c r="G494" s="25"/>
      <c r="H494" s="15"/>
      <c r="I494" s="15"/>
    </row>
    <row r="495" spans="1:9" ht="15.75">
      <c r="A495" s="15"/>
      <c r="B495" s="15"/>
      <c r="C495" s="16"/>
      <c r="D495" s="16"/>
      <c r="E495" s="16"/>
      <c r="F495" s="16"/>
      <c r="G495" s="25"/>
      <c r="H495" s="15"/>
      <c r="I495" s="15"/>
    </row>
    <row r="496" spans="1:9" ht="15.75">
      <c r="A496" s="15"/>
      <c r="B496" s="15"/>
      <c r="C496" s="16"/>
      <c r="D496" s="16"/>
      <c r="E496" s="16"/>
      <c r="F496" s="16"/>
      <c r="G496" s="25"/>
      <c r="H496" s="15"/>
      <c r="I496" s="15"/>
    </row>
    <row r="497" spans="1:9" ht="15.75">
      <c r="A497" s="15"/>
      <c r="B497" s="15"/>
      <c r="C497" s="16"/>
      <c r="D497" s="16"/>
      <c r="E497" s="16"/>
      <c r="F497" s="16"/>
      <c r="G497" s="25"/>
      <c r="H497" s="15"/>
      <c r="I497" s="15"/>
    </row>
    <row r="498" spans="1:9" ht="15.75">
      <c r="A498" s="15"/>
      <c r="B498" s="15"/>
      <c r="C498" s="16"/>
      <c r="D498" s="16"/>
      <c r="E498" s="16"/>
      <c r="F498" s="16"/>
      <c r="G498" s="25"/>
      <c r="H498" s="15"/>
      <c r="I498" s="15"/>
    </row>
    <row r="499" spans="1:9" ht="15.75">
      <c r="A499" s="15"/>
      <c r="B499" s="15"/>
      <c r="C499" s="16"/>
      <c r="D499" s="16"/>
      <c r="E499" s="16"/>
      <c r="F499" s="16"/>
      <c r="G499" s="25"/>
      <c r="H499" s="15"/>
      <c r="I499" s="15"/>
    </row>
    <row r="500" spans="1:9" ht="15.75">
      <c r="A500" s="15"/>
      <c r="B500" s="15"/>
      <c r="C500" s="16"/>
      <c r="D500" s="16"/>
      <c r="E500" s="16"/>
      <c r="F500" s="16"/>
      <c r="G500" s="25"/>
      <c r="H500" s="15"/>
      <c r="I500" s="15"/>
    </row>
    <row r="501" spans="1:9" ht="15.75">
      <c r="A501" s="15"/>
      <c r="B501" s="15"/>
      <c r="C501" s="16"/>
      <c r="D501" s="16"/>
      <c r="E501" s="16"/>
      <c r="F501" s="16"/>
      <c r="G501" s="25"/>
      <c r="H501" s="15"/>
      <c r="I501" s="15"/>
    </row>
    <row r="502" spans="1:9" ht="15.75">
      <c r="A502" s="15"/>
      <c r="B502" s="15"/>
      <c r="C502" s="16"/>
      <c r="D502" s="16"/>
      <c r="E502" s="16"/>
      <c r="F502" s="16"/>
      <c r="G502" s="25"/>
      <c r="H502" s="15"/>
      <c r="I502" s="15"/>
    </row>
    <row r="503" spans="1:9" ht="15.75">
      <c r="A503" s="15"/>
      <c r="B503" s="15"/>
      <c r="C503" s="16"/>
      <c r="D503" s="16"/>
      <c r="E503" s="16"/>
      <c r="F503" s="16"/>
      <c r="G503" s="25"/>
      <c r="H503" s="15"/>
      <c r="I503" s="15"/>
    </row>
    <row r="504" spans="1:9" ht="15.75">
      <c r="A504" s="15"/>
      <c r="B504" s="15"/>
      <c r="C504" s="16"/>
      <c r="D504" s="16"/>
      <c r="E504" s="16"/>
      <c r="F504" s="16"/>
      <c r="G504" s="25"/>
      <c r="H504" s="15"/>
      <c r="I504" s="15"/>
    </row>
    <row r="505" spans="1:9" ht="15.75">
      <c r="A505" s="15"/>
      <c r="B505" s="15"/>
      <c r="C505" s="16"/>
      <c r="D505" s="16"/>
      <c r="E505" s="16"/>
      <c r="F505" s="16"/>
      <c r="G505" s="25"/>
      <c r="H505" s="15"/>
      <c r="I505" s="15"/>
    </row>
    <row r="506" spans="1:9" ht="15.75">
      <c r="A506" s="15"/>
      <c r="B506" s="15"/>
      <c r="C506" s="16"/>
      <c r="D506" s="16"/>
      <c r="E506" s="16"/>
      <c r="F506" s="16"/>
      <c r="G506" s="25"/>
      <c r="H506" s="15"/>
      <c r="I506" s="15"/>
    </row>
    <row r="507" spans="1:9" ht="15.75">
      <c r="A507" s="15"/>
      <c r="B507" s="15"/>
      <c r="C507" s="16"/>
      <c r="D507" s="16"/>
      <c r="E507" s="16"/>
      <c r="F507" s="16"/>
      <c r="G507" s="25"/>
      <c r="H507" s="15"/>
      <c r="I507" s="15"/>
    </row>
    <row r="508" spans="1:9" ht="15">
      <c r="A508" s="15"/>
      <c r="B508" s="15"/>
      <c r="C508" s="16"/>
      <c r="D508" s="16"/>
      <c r="E508" s="16"/>
      <c r="F508" s="16"/>
      <c r="G508" s="18"/>
      <c r="H508" s="15"/>
      <c r="I508" s="15"/>
    </row>
    <row r="509" spans="1:9" ht="15">
      <c r="A509" s="15"/>
      <c r="B509" s="15"/>
      <c r="C509" s="16"/>
      <c r="D509" s="16"/>
      <c r="E509" s="16"/>
      <c r="F509" s="16"/>
      <c r="G509" s="18"/>
      <c r="H509" s="15"/>
      <c r="I509" s="15"/>
    </row>
    <row r="510" spans="1:9" ht="15">
      <c r="A510" s="15"/>
      <c r="B510" s="15"/>
      <c r="C510" s="16"/>
      <c r="D510" s="16"/>
      <c r="E510" s="16"/>
      <c r="F510" s="16"/>
      <c r="G510" s="18"/>
      <c r="H510" s="15"/>
      <c r="I510" s="15"/>
    </row>
    <row r="511" spans="1:9" ht="15">
      <c r="A511" s="15"/>
      <c r="B511" s="15"/>
      <c r="C511" s="16"/>
      <c r="D511" s="16"/>
      <c r="E511" s="16"/>
      <c r="F511" s="16"/>
      <c r="G511" s="18"/>
      <c r="H511" s="15"/>
      <c r="I511" s="15"/>
    </row>
    <row r="512" spans="1:9" ht="15">
      <c r="A512" s="15"/>
      <c r="B512" s="15"/>
      <c r="C512" s="16"/>
      <c r="D512" s="16"/>
      <c r="E512" s="16"/>
      <c r="F512" s="16"/>
      <c r="G512" s="18"/>
      <c r="H512" s="15"/>
      <c r="I512" s="15"/>
    </row>
    <row r="513" spans="1:9" ht="15">
      <c r="A513" s="15"/>
      <c r="B513" s="15"/>
      <c r="C513" s="16"/>
      <c r="D513" s="16"/>
      <c r="E513" s="16"/>
      <c r="F513" s="16"/>
      <c r="G513" s="18"/>
      <c r="H513" s="15"/>
      <c r="I513" s="15"/>
    </row>
    <row r="514" spans="1:9" ht="15">
      <c r="A514" s="15"/>
      <c r="B514" s="15"/>
      <c r="C514" s="16"/>
      <c r="D514" s="16"/>
      <c r="E514" s="16"/>
      <c r="F514" s="16"/>
      <c r="G514" s="18"/>
      <c r="H514" s="15"/>
      <c r="I514" s="15"/>
    </row>
    <row r="515" spans="1:9" ht="15">
      <c r="A515" s="15"/>
      <c r="B515" s="15"/>
      <c r="C515" s="16"/>
      <c r="D515" s="16"/>
      <c r="E515" s="16"/>
      <c r="F515" s="16"/>
      <c r="G515" s="18"/>
      <c r="H515" s="15"/>
      <c r="I515" s="15"/>
    </row>
    <row r="516" spans="1:9" ht="15">
      <c r="A516" s="15"/>
      <c r="B516" s="15"/>
      <c r="C516" s="16"/>
      <c r="D516" s="16"/>
      <c r="E516" s="16"/>
      <c r="F516" s="16"/>
      <c r="G516" s="18"/>
      <c r="H516" s="15"/>
      <c r="I516" s="15"/>
    </row>
    <row r="517" spans="1:9" ht="15">
      <c r="A517" s="18"/>
      <c r="B517" s="76"/>
      <c r="C517" s="77"/>
      <c r="D517" s="19"/>
      <c r="E517" s="19"/>
      <c r="F517" s="19"/>
      <c r="G517" s="18"/>
      <c r="H517" s="15"/>
      <c r="I517" s="15"/>
    </row>
    <row r="518" spans="1:9" ht="15">
      <c r="A518" s="18"/>
      <c r="B518" s="76"/>
      <c r="C518" s="77"/>
      <c r="D518" s="19"/>
      <c r="E518" s="19"/>
      <c r="F518" s="19"/>
      <c r="G518" s="18"/>
      <c r="H518" s="15"/>
      <c r="I518" s="15"/>
    </row>
    <row r="519" spans="1:9" ht="15">
      <c r="A519" s="18"/>
      <c r="B519" s="76"/>
      <c r="C519" s="77"/>
      <c r="D519" s="19"/>
      <c r="E519" s="19"/>
      <c r="F519" s="19"/>
      <c r="G519" s="18"/>
      <c r="H519" s="15"/>
      <c r="I519" s="15"/>
    </row>
    <row r="520" spans="1:9" ht="15">
      <c r="A520" s="18"/>
      <c r="B520" s="76"/>
      <c r="C520" s="77"/>
      <c r="D520" s="19"/>
      <c r="E520" s="19"/>
      <c r="F520" s="19"/>
      <c r="G520" s="18"/>
      <c r="H520" s="15"/>
      <c r="I520" s="15"/>
    </row>
    <row r="521" spans="1:9" ht="15">
      <c r="A521" s="18"/>
      <c r="B521" s="76"/>
      <c r="C521" s="77"/>
      <c r="D521" s="19"/>
      <c r="E521" s="19"/>
      <c r="F521" s="19"/>
      <c r="G521" s="18"/>
      <c r="H521" s="15"/>
      <c r="I521" s="15"/>
    </row>
    <row r="522" spans="1:9" ht="15">
      <c r="A522" s="18"/>
      <c r="B522" s="76"/>
      <c r="C522" s="77"/>
      <c r="D522" s="19"/>
      <c r="E522" s="19"/>
      <c r="F522" s="19"/>
      <c r="G522" s="18"/>
      <c r="H522" s="15"/>
      <c r="I522" s="15"/>
    </row>
    <row r="523" spans="1:9" ht="15">
      <c r="A523" s="18"/>
      <c r="B523" s="76"/>
      <c r="C523" s="77"/>
      <c r="D523" s="19"/>
      <c r="E523" s="19"/>
      <c r="F523" s="19"/>
      <c r="G523" s="18"/>
      <c r="H523" s="15"/>
      <c r="I523" s="15"/>
    </row>
    <row r="524" spans="1:9" ht="15">
      <c r="A524" s="18"/>
      <c r="B524" s="76"/>
      <c r="C524" s="77"/>
      <c r="D524" s="19"/>
      <c r="E524" s="19"/>
      <c r="F524" s="19"/>
      <c r="G524" s="18"/>
      <c r="H524" s="15"/>
      <c r="I524" s="15"/>
    </row>
    <row r="525" spans="1:9" ht="15">
      <c r="A525" s="18"/>
      <c r="B525" s="76"/>
      <c r="C525" s="77"/>
      <c r="D525" s="19"/>
      <c r="E525" s="19"/>
      <c r="F525" s="19"/>
      <c r="G525" s="18"/>
      <c r="H525" s="15"/>
      <c r="I525" s="15"/>
    </row>
    <row r="526" spans="1:9" ht="15">
      <c r="A526" s="18"/>
      <c r="B526" s="76"/>
      <c r="C526" s="77"/>
      <c r="D526" s="19"/>
      <c r="E526" s="19"/>
      <c r="F526" s="19"/>
      <c r="G526" s="18"/>
      <c r="H526" s="15"/>
      <c r="I526" s="15"/>
    </row>
    <row r="527" spans="1:9" ht="15">
      <c r="A527" s="18"/>
      <c r="B527" s="76"/>
      <c r="C527" s="77"/>
      <c r="D527" s="19"/>
      <c r="E527" s="19"/>
      <c r="F527" s="19"/>
      <c r="G527" s="18"/>
      <c r="H527" s="15"/>
      <c r="I527" s="15"/>
    </row>
    <row r="528" spans="1:9" ht="15">
      <c r="A528" s="18"/>
      <c r="B528" s="76"/>
      <c r="C528" s="77"/>
      <c r="D528" s="19"/>
      <c r="E528" s="19"/>
      <c r="F528" s="19"/>
      <c r="G528" s="18"/>
      <c r="H528" s="15"/>
      <c r="I528" s="15"/>
    </row>
    <row r="529" spans="1:9" ht="15">
      <c r="A529" s="18"/>
      <c r="B529" s="76"/>
      <c r="C529" s="77"/>
      <c r="D529" s="19"/>
      <c r="E529" s="19"/>
      <c r="F529" s="19"/>
      <c r="G529" s="18"/>
      <c r="H529" s="15"/>
      <c r="I529" s="15"/>
    </row>
    <row r="530" spans="1:9" ht="15">
      <c r="A530" s="18"/>
      <c r="B530" s="76"/>
      <c r="C530" s="77"/>
      <c r="D530" s="19"/>
      <c r="E530" s="19"/>
      <c r="F530" s="19"/>
      <c r="G530" s="18"/>
      <c r="H530" s="15"/>
      <c r="I530" s="15"/>
    </row>
    <row r="531" spans="1:9" ht="15">
      <c r="A531" s="18"/>
      <c r="B531" s="76"/>
      <c r="C531" s="77"/>
      <c r="D531" s="19"/>
      <c r="E531" s="19"/>
      <c r="F531" s="19"/>
      <c r="G531" s="18"/>
      <c r="H531" s="15"/>
      <c r="I531" s="15"/>
    </row>
    <row r="532" spans="1:9" ht="15">
      <c r="A532" s="18"/>
      <c r="B532" s="76"/>
      <c r="C532" s="77"/>
      <c r="D532" s="19"/>
      <c r="E532" s="19"/>
      <c r="F532" s="19"/>
      <c r="G532" s="18"/>
      <c r="H532" s="15"/>
      <c r="I532" s="15"/>
    </row>
    <row r="533" spans="1:9" ht="15">
      <c r="A533" s="18"/>
      <c r="B533" s="76"/>
      <c r="C533" s="77"/>
      <c r="D533" s="19"/>
      <c r="E533" s="19"/>
      <c r="F533" s="19"/>
      <c r="G533" s="18"/>
      <c r="H533" s="15"/>
      <c r="I533" s="15"/>
    </row>
    <row r="534" spans="1:9" ht="15">
      <c r="A534" s="18"/>
      <c r="B534" s="76"/>
      <c r="C534" s="77"/>
      <c r="D534" s="19"/>
      <c r="E534" s="19"/>
      <c r="F534" s="19"/>
      <c r="G534" s="18"/>
      <c r="H534" s="15"/>
      <c r="I534" s="15"/>
    </row>
    <row r="535" spans="1:9" ht="15">
      <c r="A535" s="18"/>
      <c r="B535" s="76"/>
      <c r="C535" s="77"/>
      <c r="D535" s="19"/>
      <c r="E535" s="19"/>
      <c r="F535" s="19"/>
      <c r="G535" s="18"/>
      <c r="H535" s="15"/>
      <c r="I535" s="15"/>
    </row>
    <row r="536" spans="1:9" ht="15">
      <c r="A536" s="18"/>
      <c r="B536" s="76"/>
      <c r="C536" s="77"/>
      <c r="D536" s="19"/>
      <c r="E536" s="19"/>
      <c r="F536" s="19"/>
      <c r="G536" s="18"/>
      <c r="H536" s="15"/>
      <c r="I536" s="15"/>
    </row>
    <row r="537" spans="1:9" ht="15">
      <c r="A537" s="18"/>
      <c r="B537" s="76"/>
      <c r="C537" s="77"/>
      <c r="D537" s="19"/>
      <c r="E537" s="19"/>
      <c r="F537" s="19"/>
      <c r="G537" s="18"/>
      <c r="H537" s="15"/>
      <c r="I537" s="15"/>
    </row>
    <row r="538" spans="1:9" ht="15">
      <c r="A538" s="18"/>
      <c r="B538" s="76"/>
      <c r="C538" s="77"/>
      <c r="D538" s="19"/>
      <c r="E538" s="19"/>
      <c r="F538" s="19"/>
      <c r="G538" s="18"/>
      <c r="H538" s="15"/>
      <c r="I538" s="15"/>
    </row>
    <row r="539" spans="1:9" ht="15">
      <c r="A539" s="18"/>
      <c r="B539" s="76"/>
      <c r="C539" s="77"/>
      <c r="D539" s="19"/>
      <c r="E539" s="19"/>
      <c r="F539" s="19"/>
      <c r="G539" s="18"/>
      <c r="H539" s="15"/>
      <c r="I539" s="15"/>
    </row>
    <row r="540" spans="1:9" ht="15">
      <c r="A540" s="18"/>
      <c r="B540" s="76"/>
      <c r="C540" s="77"/>
      <c r="D540" s="19"/>
      <c r="E540" s="19"/>
      <c r="F540" s="19"/>
      <c r="G540" s="18"/>
      <c r="H540" s="15"/>
      <c r="I540" s="15"/>
    </row>
    <row r="541" spans="1:9" ht="15">
      <c r="A541" s="18"/>
      <c r="B541" s="76"/>
      <c r="C541" s="77"/>
      <c r="D541" s="19"/>
      <c r="E541" s="19"/>
      <c r="F541" s="19"/>
      <c r="G541" s="18"/>
      <c r="H541" s="15"/>
      <c r="I541" s="15"/>
    </row>
    <row r="542" spans="1:9" ht="15">
      <c r="A542" s="18"/>
      <c r="B542" s="76"/>
      <c r="C542" s="77"/>
      <c r="D542" s="19"/>
      <c r="E542" s="19"/>
      <c r="F542" s="19"/>
      <c r="G542" s="18"/>
      <c r="H542" s="15"/>
      <c r="I542" s="15"/>
    </row>
    <row r="543" spans="1:9" ht="15">
      <c r="A543" s="18"/>
      <c r="B543" s="76"/>
      <c r="C543" s="77"/>
      <c r="D543" s="19"/>
      <c r="E543" s="19"/>
      <c r="F543" s="19"/>
      <c r="G543" s="18"/>
      <c r="H543" s="15"/>
      <c r="I543" s="15"/>
    </row>
    <row r="544" spans="1:9" ht="15">
      <c r="A544" s="18"/>
      <c r="B544" s="76"/>
      <c r="C544" s="77"/>
      <c r="D544" s="19"/>
      <c r="E544" s="19"/>
      <c r="F544" s="19"/>
      <c r="G544" s="18"/>
      <c r="H544" s="15"/>
      <c r="I544" s="15"/>
    </row>
    <row r="545" spans="1:9" ht="15">
      <c r="A545" s="18"/>
      <c r="B545" s="76"/>
      <c r="C545" s="77"/>
      <c r="D545" s="19"/>
      <c r="E545" s="19"/>
      <c r="F545" s="19"/>
      <c r="G545" s="18"/>
      <c r="H545" s="15"/>
      <c r="I545" s="15"/>
    </row>
    <row r="546" spans="1:9" ht="15">
      <c r="A546" s="18"/>
      <c r="B546" s="76"/>
      <c r="C546" s="77"/>
      <c r="D546" s="19"/>
      <c r="E546" s="19"/>
      <c r="F546" s="19"/>
      <c r="G546" s="18"/>
      <c r="H546" s="15"/>
      <c r="I546" s="15"/>
    </row>
    <row r="547" spans="1:9" ht="15">
      <c r="A547" s="18"/>
      <c r="B547" s="76"/>
      <c r="C547" s="77"/>
      <c r="D547" s="19"/>
      <c r="E547" s="19"/>
      <c r="F547" s="19"/>
      <c r="G547" s="18"/>
      <c r="H547" s="15"/>
      <c r="I547" s="15"/>
    </row>
    <row r="548" spans="1:9" ht="15">
      <c r="A548" s="18"/>
      <c r="B548" s="76"/>
      <c r="C548" s="77"/>
      <c r="D548" s="19"/>
      <c r="E548" s="19"/>
      <c r="F548" s="19"/>
      <c r="G548" s="18"/>
      <c r="H548" s="15"/>
      <c r="I548" s="15"/>
    </row>
    <row r="549" spans="1:9" ht="15">
      <c r="A549" s="18"/>
      <c r="B549" s="76"/>
      <c r="C549" s="77"/>
      <c r="D549" s="19"/>
      <c r="E549" s="19"/>
      <c r="F549" s="19"/>
      <c r="G549" s="18"/>
      <c r="H549" s="15"/>
      <c r="I549" s="15"/>
    </row>
    <row r="550" spans="1:9" ht="15">
      <c r="A550" s="18"/>
      <c r="B550" s="76"/>
      <c r="C550" s="77"/>
      <c r="D550" s="19"/>
      <c r="E550" s="19"/>
      <c r="F550" s="19"/>
      <c r="G550" s="18"/>
      <c r="H550" s="15"/>
      <c r="I550" s="15"/>
    </row>
    <row r="551" spans="1:9" ht="15">
      <c r="A551" s="18"/>
      <c r="B551" s="76"/>
      <c r="C551" s="77"/>
      <c r="D551" s="19"/>
      <c r="E551" s="19"/>
      <c r="F551" s="19"/>
      <c r="G551" s="18"/>
      <c r="H551" s="15"/>
      <c r="I551" s="15"/>
    </row>
    <row r="552" spans="1:9" ht="15">
      <c r="A552" s="18"/>
      <c r="B552" s="76"/>
      <c r="C552" s="77"/>
      <c r="D552" s="19"/>
      <c r="E552" s="19"/>
      <c r="F552" s="19"/>
      <c r="G552" s="18"/>
      <c r="H552" s="15"/>
      <c r="I552" s="15"/>
    </row>
    <row r="553" spans="1:9" ht="15">
      <c r="A553" s="18"/>
      <c r="B553" s="76"/>
      <c r="C553" s="77"/>
      <c r="D553" s="19"/>
      <c r="E553" s="19"/>
      <c r="F553" s="19"/>
      <c r="G553" s="18"/>
      <c r="H553" s="15"/>
      <c r="I553" s="15"/>
    </row>
    <row r="554" spans="1:9" ht="15">
      <c r="A554" s="18"/>
      <c r="B554" s="76"/>
      <c r="C554" s="77"/>
      <c r="D554" s="19"/>
      <c r="E554" s="19"/>
      <c r="F554" s="19"/>
      <c r="G554" s="18"/>
      <c r="H554" s="15"/>
      <c r="I554" s="15"/>
    </row>
    <row r="555" spans="1:9" ht="15">
      <c r="A555" s="18"/>
      <c r="B555" s="76"/>
      <c r="C555" s="77"/>
      <c r="D555" s="19"/>
      <c r="E555" s="19"/>
      <c r="F555" s="19"/>
      <c r="G555" s="18"/>
      <c r="H555" s="15"/>
      <c r="I555" s="15"/>
    </row>
    <row r="556" spans="1:9" ht="15">
      <c r="A556" s="18"/>
      <c r="B556" s="76"/>
      <c r="C556" s="77"/>
      <c r="D556" s="19"/>
      <c r="E556" s="19"/>
      <c r="F556" s="19"/>
      <c r="G556" s="18"/>
      <c r="H556" s="15"/>
      <c r="I556" s="15"/>
    </row>
    <row r="557" spans="1:9" ht="15">
      <c r="A557" s="18"/>
      <c r="B557" s="76"/>
      <c r="C557" s="77"/>
      <c r="D557" s="19"/>
      <c r="E557" s="19"/>
      <c r="F557" s="19"/>
      <c r="G557" s="18"/>
      <c r="H557" s="15"/>
      <c r="I557" s="15"/>
    </row>
    <row r="558" spans="1:9" ht="15">
      <c r="A558" s="18"/>
      <c r="B558" s="76"/>
      <c r="C558" s="77"/>
      <c r="D558" s="19"/>
      <c r="E558" s="19"/>
      <c r="F558" s="19"/>
      <c r="G558" s="18"/>
      <c r="H558" s="15"/>
      <c r="I558" s="15"/>
    </row>
    <row r="559" spans="1:9" ht="15">
      <c r="A559" s="18"/>
      <c r="B559" s="76"/>
      <c r="C559" s="77"/>
      <c r="D559" s="19"/>
      <c r="E559" s="19"/>
      <c r="F559" s="19"/>
      <c r="G559" s="18"/>
      <c r="H559" s="15"/>
      <c r="I559" s="15"/>
    </row>
    <row r="560" spans="1:9" ht="15">
      <c r="A560" s="18"/>
      <c r="B560" s="76"/>
      <c r="C560" s="77"/>
      <c r="D560" s="19"/>
      <c r="E560" s="19"/>
      <c r="F560" s="19"/>
      <c r="G560" s="18"/>
      <c r="H560" s="15"/>
      <c r="I560" s="15"/>
    </row>
    <row r="561" spans="1:9" ht="15">
      <c r="A561" s="18"/>
      <c r="B561" s="76"/>
      <c r="C561" s="77"/>
      <c r="D561" s="19"/>
      <c r="E561" s="19"/>
      <c r="F561" s="19"/>
      <c r="G561" s="18"/>
      <c r="H561" s="15"/>
      <c r="I561" s="15"/>
    </row>
    <row r="562" spans="1:9" ht="15">
      <c r="A562" s="18"/>
      <c r="B562" s="76"/>
      <c r="C562" s="77"/>
      <c r="D562" s="19"/>
      <c r="E562" s="19"/>
      <c r="F562" s="19"/>
      <c r="G562" s="18"/>
      <c r="H562" s="15"/>
      <c r="I562" s="15"/>
    </row>
    <row r="563" spans="1:9" ht="15">
      <c r="A563" s="18"/>
      <c r="B563" s="76"/>
      <c r="C563" s="77"/>
      <c r="D563" s="19"/>
      <c r="E563" s="19"/>
      <c r="F563" s="19"/>
      <c r="G563" s="18"/>
      <c r="H563" s="15"/>
      <c r="I563" s="15"/>
    </row>
    <row r="564" spans="1:9" ht="15">
      <c r="A564" s="18"/>
      <c r="B564" s="76"/>
      <c r="C564" s="77"/>
      <c r="D564" s="19"/>
      <c r="E564" s="19"/>
      <c r="F564" s="19"/>
      <c r="G564" s="18"/>
      <c r="H564" s="15"/>
      <c r="I564" s="15"/>
    </row>
    <row r="565" spans="1:9" ht="15">
      <c r="A565" s="18"/>
      <c r="B565" s="76"/>
      <c r="C565" s="77"/>
      <c r="D565" s="19"/>
      <c r="E565" s="19"/>
      <c r="F565" s="19"/>
      <c r="G565" s="18"/>
      <c r="H565" s="15"/>
      <c r="I565" s="15"/>
    </row>
    <row r="566" spans="1:9" ht="15">
      <c r="A566" s="18"/>
      <c r="B566" s="76"/>
      <c r="C566" s="77"/>
      <c r="D566" s="19"/>
      <c r="E566" s="19"/>
      <c r="F566" s="19"/>
      <c r="G566" s="18"/>
      <c r="H566" s="15"/>
      <c r="I566" s="15"/>
    </row>
    <row r="567" spans="1:9" ht="15">
      <c r="A567" s="18"/>
      <c r="B567" s="76"/>
      <c r="C567" s="77"/>
      <c r="D567" s="19"/>
      <c r="E567" s="19"/>
      <c r="F567" s="19"/>
      <c r="G567" s="18"/>
      <c r="H567" s="15"/>
      <c r="I567" s="15"/>
    </row>
    <row r="568" spans="1:9" ht="15">
      <c r="A568" s="18"/>
      <c r="B568" s="76"/>
      <c r="C568" s="77"/>
      <c r="D568" s="19"/>
      <c r="E568" s="19"/>
      <c r="F568" s="19"/>
      <c r="G568" s="18"/>
      <c r="H568" s="15"/>
      <c r="I568" s="15"/>
    </row>
    <row r="569" spans="1:9" ht="15">
      <c r="A569" s="18"/>
      <c r="B569" s="76"/>
      <c r="C569" s="77"/>
      <c r="D569" s="19"/>
      <c r="E569" s="19"/>
      <c r="F569" s="19"/>
      <c r="G569" s="18"/>
      <c r="H569" s="15"/>
      <c r="I569" s="15"/>
    </row>
    <row r="570" spans="1:9" ht="15">
      <c r="A570" s="18"/>
      <c r="B570" s="76"/>
      <c r="C570" s="77"/>
      <c r="D570" s="19"/>
      <c r="E570" s="19"/>
      <c r="F570" s="19"/>
      <c r="G570" s="18"/>
      <c r="H570" s="15"/>
      <c r="I570" s="15"/>
    </row>
    <row r="571" spans="1:9" ht="15">
      <c r="A571" s="18"/>
      <c r="B571" s="76"/>
      <c r="C571" s="77"/>
      <c r="D571" s="19"/>
      <c r="E571" s="19"/>
      <c r="F571" s="19"/>
      <c r="G571" s="18"/>
      <c r="H571" s="15"/>
      <c r="I571" s="15"/>
    </row>
    <row r="572" spans="1:9" ht="15">
      <c r="A572" s="18"/>
      <c r="B572" s="76"/>
      <c r="C572" s="77"/>
      <c r="D572" s="19"/>
      <c r="E572" s="19"/>
      <c r="F572" s="19"/>
      <c r="G572" s="18"/>
      <c r="H572" s="15"/>
      <c r="I572" s="15"/>
    </row>
    <row r="573" spans="1:9" ht="15">
      <c r="A573" s="18"/>
      <c r="B573" s="76"/>
      <c r="C573" s="77"/>
      <c r="D573" s="19"/>
      <c r="E573" s="19"/>
      <c r="F573" s="19"/>
      <c r="G573" s="18"/>
      <c r="H573" s="15"/>
      <c r="I573" s="15"/>
    </row>
    <row r="574" spans="1:9" ht="15">
      <c r="A574" s="18"/>
      <c r="B574" s="76"/>
      <c r="C574" s="77"/>
      <c r="D574" s="19"/>
      <c r="E574" s="19"/>
      <c r="F574" s="19"/>
      <c r="G574" s="18"/>
      <c r="H574" s="15"/>
      <c r="I574" s="15"/>
    </row>
    <row r="575" spans="1:9" ht="15">
      <c r="A575" s="18"/>
      <c r="B575" s="76"/>
      <c r="C575" s="77"/>
      <c r="D575" s="19"/>
      <c r="E575" s="19"/>
      <c r="F575" s="19"/>
      <c r="G575" s="18"/>
      <c r="H575" s="15"/>
      <c r="I575" s="15"/>
    </row>
    <row r="576" spans="1:9" ht="15">
      <c r="A576" s="18"/>
      <c r="B576" s="76"/>
      <c r="C576" s="77"/>
      <c r="D576" s="19"/>
      <c r="E576" s="19"/>
      <c r="F576" s="19"/>
      <c r="G576" s="18"/>
      <c r="H576" s="15"/>
      <c r="I576" s="15"/>
    </row>
    <row r="577" spans="1:9" ht="15">
      <c r="A577" s="18"/>
      <c r="B577" s="76"/>
      <c r="C577" s="77"/>
      <c r="D577" s="19"/>
      <c r="E577" s="19"/>
      <c r="F577" s="19"/>
      <c r="G577" s="18"/>
      <c r="H577" s="15"/>
      <c r="I577" s="15"/>
    </row>
    <row r="578" spans="1:9" ht="15">
      <c r="A578" s="18"/>
      <c r="B578" s="76"/>
      <c r="C578" s="77"/>
      <c r="D578" s="19"/>
      <c r="E578" s="19"/>
      <c r="F578" s="19"/>
      <c r="G578" s="18"/>
      <c r="H578" s="15"/>
      <c r="I578" s="15"/>
    </row>
    <row r="579" spans="1:9" ht="15">
      <c r="A579" s="18"/>
      <c r="B579" s="76"/>
      <c r="C579" s="77"/>
      <c r="D579" s="19"/>
      <c r="E579" s="19"/>
      <c r="F579" s="19"/>
      <c r="G579" s="18"/>
      <c r="H579" s="15"/>
      <c r="I579" s="15"/>
    </row>
    <row r="580" spans="1:9" ht="15">
      <c r="A580" s="18"/>
      <c r="B580" s="76"/>
      <c r="C580" s="77"/>
      <c r="D580" s="19"/>
      <c r="E580" s="19"/>
      <c r="F580" s="19"/>
      <c r="G580" s="18"/>
      <c r="H580" s="15"/>
      <c r="I580" s="15"/>
    </row>
    <row r="581" spans="1:9" ht="15">
      <c r="A581" s="18"/>
      <c r="B581" s="76"/>
      <c r="C581" s="77"/>
      <c r="D581" s="19"/>
      <c r="E581" s="19"/>
      <c r="F581" s="19"/>
      <c r="G581" s="18"/>
      <c r="H581" s="15"/>
      <c r="I581" s="15"/>
    </row>
    <row r="582" spans="1:9" ht="15">
      <c r="A582" s="18"/>
      <c r="B582" s="76"/>
      <c r="C582" s="77"/>
      <c r="D582" s="19"/>
      <c r="E582" s="19"/>
      <c r="F582" s="19"/>
      <c r="G582" s="18"/>
      <c r="H582" s="15"/>
      <c r="I582" s="15"/>
    </row>
    <row r="583" spans="1:9" ht="15">
      <c r="A583" s="18"/>
      <c r="B583" s="76"/>
      <c r="C583" s="77"/>
      <c r="D583" s="19"/>
      <c r="E583" s="19"/>
      <c r="F583" s="19"/>
      <c r="G583" s="18"/>
      <c r="H583" s="15"/>
      <c r="I583" s="15"/>
    </row>
    <row r="584" spans="1:9" ht="15">
      <c r="A584" s="18"/>
      <c r="B584" s="76"/>
      <c r="C584" s="77"/>
      <c r="D584" s="19"/>
      <c r="E584" s="19"/>
      <c r="F584" s="19"/>
      <c r="G584" s="18"/>
      <c r="H584" s="15"/>
      <c r="I584" s="15"/>
    </row>
    <row r="585" spans="1:9" ht="15">
      <c r="A585" s="18"/>
      <c r="B585" s="76"/>
      <c r="C585" s="77"/>
      <c r="D585" s="19"/>
      <c r="E585" s="19"/>
      <c r="F585" s="19"/>
      <c r="G585" s="18"/>
      <c r="H585" s="15"/>
      <c r="I585" s="15"/>
    </row>
    <row r="586" spans="3:9" ht="15">
      <c r="C586" s="77"/>
      <c r="D586" s="19"/>
      <c r="E586" s="19"/>
      <c r="F586" s="19"/>
      <c r="G586" s="18"/>
      <c r="H586" s="15"/>
      <c r="I586" s="15"/>
    </row>
    <row r="587" spans="3:9" ht="15">
      <c r="C587" s="77"/>
      <c r="D587" s="19"/>
      <c r="E587" s="19"/>
      <c r="F587" s="19"/>
      <c r="G587" s="18"/>
      <c r="H587" s="15"/>
      <c r="I587" s="15"/>
    </row>
    <row r="588" spans="3:9" ht="15">
      <c r="C588" s="77"/>
      <c r="D588" s="19"/>
      <c r="E588" s="19"/>
      <c r="F588" s="19"/>
      <c r="G588" s="18"/>
      <c r="H588" s="15"/>
      <c r="I588" s="15"/>
    </row>
    <row r="589" spans="3:9" ht="15">
      <c r="C589" s="77"/>
      <c r="D589" s="19"/>
      <c r="E589" s="19"/>
      <c r="F589" s="19"/>
      <c r="G589" s="18"/>
      <c r="H589" s="15"/>
      <c r="I589" s="15"/>
    </row>
    <row r="590" spans="3:9" ht="15">
      <c r="C590" s="77"/>
      <c r="D590" s="19"/>
      <c r="E590" s="19"/>
      <c r="F590" s="19"/>
      <c r="G590" s="18"/>
      <c r="H590" s="15"/>
      <c r="I590" s="15"/>
    </row>
    <row r="591" spans="3:9" ht="15">
      <c r="C591" s="77"/>
      <c r="D591" s="19"/>
      <c r="E591" s="19"/>
      <c r="F591" s="19"/>
      <c r="G591" s="18"/>
      <c r="H591" s="15"/>
      <c r="I591" s="15"/>
    </row>
    <row r="592" spans="3:9" ht="15">
      <c r="C592" s="77"/>
      <c r="D592" s="19"/>
      <c r="E592" s="19"/>
      <c r="F592" s="19"/>
      <c r="G592" s="18"/>
      <c r="H592" s="18"/>
      <c r="I592" s="18"/>
    </row>
    <row r="593" spans="3:9" ht="15">
      <c r="C593" s="77"/>
      <c r="D593" s="19"/>
      <c r="E593" s="19"/>
      <c r="F593" s="19"/>
      <c r="G593" s="18"/>
      <c r="H593" s="18"/>
      <c r="I593" s="18"/>
    </row>
    <row r="594" spans="3:9" ht="15">
      <c r="C594" s="77"/>
      <c r="D594" s="19"/>
      <c r="E594" s="19"/>
      <c r="F594" s="19"/>
      <c r="G594" s="18"/>
      <c r="H594" s="18"/>
      <c r="I594" s="18"/>
    </row>
    <row r="595" spans="3:9" ht="15">
      <c r="C595" s="77"/>
      <c r="D595" s="19"/>
      <c r="E595" s="19"/>
      <c r="F595" s="19"/>
      <c r="G595" s="18"/>
      <c r="H595" s="18"/>
      <c r="I595" s="18"/>
    </row>
    <row r="596" spans="3:9" ht="15">
      <c r="C596" s="77"/>
      <c r="D596" s="19"/>
      <c r="E596" s="19"/>
      <c r="F596" s="19"/>
      <c r="G596" s="18"/>
      <c r="H596" s="18"/>
      <c r="I596" s="18"/>
    </row>
    <row r="597" spans="3:9" ht="15">
      <c r="C597" s="77"/>
      <c r="D597" s="19"/>
      <c r="E597" s="19"/>
      <c r="F597" s="19"/>
      <c r="G597" s="18"/>
      <c r="H597" s="18"/>
      <c r="I597" s="18"/>
    </row>
    <row r="598" spans="3:9" ht="15">
      <c r="C598" s="77"/>
      <c r="D598" s="19"/>
      <c r="E598" s="19"/>
      <c r="F598" s="19"/>
      <c r="G598" s="18"/>
      <c r="H598" s="18"/>
      <c r="I598" s="18"/>
    </row>
    <row r="599" spans="3:9" ht="15">
      <c r="C599" s="77"/>
      <c r="D599" s="19"/>
      <c r="E599" s="19"/>
      <c r="F599" s="19"/>
      <c r="G599" s="18"/>
      <c r="H599" s="18"/>
      <c r="I599" s="18"/>
    </row>
    <row r="600" spans="3:9" ht="15">
      <c r="C600" s="77"/>
      <c r="D600" s="19"/>
      <c r="E600" s="19"/>
      <c r="F600" s="19"/>
      <c r="G600" s="18"/>
      <c r="H600" s="18"/>
      <c r="I600" s="18"/>
    </row>
    <row r="601" spans="3:9" ht="15">
      <c r="C601" s="77"/>
      <c r="D601" s="19"/>
      <c r="E601" s="19"/>
      <c r="F601" s="19"/>
      <c r="G601" s="18"/>
      <c r="H601" s="18"/>
      <c r="I601" s="18"/>
    </row>
    <row r="602" spans="3:9" ht="15">
      <c r="C602" s="77"/>
      <c r="D602" s="19"/>
      <c r="E602" s="19"/>
      <c r="F602" s="19"/>
      <c r="G602" s="18"/>
      <c r="H602" s="18"/>
      <c r="I602" s="18"/>
    </row>
    <row r="603" spans="3:9" ht="15">
      <c r="C603" s="77"/>
      <c r="D603" s="19"/>
      <c r="E603" s="19"/>
      <c r="F603" s="19"/>
      <c r="G603" s="18"/>
      <c r="H603" s="18"/>
      <c r="I603" s="18"/>
    </row>
    <row r="604" spans="3:9" ht="15">
      <c r="C604" s="77"/>
      <c r="D604" s="19"/>
      <c r="E604" s="19"/>
      <c r="F604" s="19"/>
      <c r="G604" s="18"/>
      <c r="H604" s="18"/>
      <c r="I604" s="18"/>
    </row>
    <row r="605" spans="3:9" ht="15">
      <c r="C605" s="76"/>
      <c r="D605" s="18"/>
      <c r="E605" s="18"/>
      <c r="F605" s="18"/>
      <c r="G605" s="18"/>
      <c r="H605" s="18"/>
      <c r="I605" s="18"/>
    </row>
    <row r="606" spans="3:9" ht="15">
      <c r="C606" s="76"/>
      <c r="D606" s="18"/>
      <c r="E606" s="18"/>
      <c r="F606" s="18"/>
      <c r="G606" s="18"/>
      <c r="H606" s="18"/>
      <c r="I606" s="18"/>
    </row>
    <row r="607" spans="3:9" ht="15">
      <c r="C607" s="76"/>
      <c r="D607" s="18"/>
      <c r="E607" s="18"/>
      <c r="F607" s="18"/>
      <c r="G607" s="18"/>
      <c r="H607" s="18"/>
      <c r="I607" s="18"/>
    </row>
    <row r="608" spans="3:9" ht="15">
      <c r="C608" s="76"/>
      <c r="D608" s="18"/>
      <c r="E608" s="18"/>
      <c r="F608" s="18"/>
      <c r="G608" s="18"/>
      <c r="H608" s="18"/>
      <c r="I608" s="18"/>
    </row>
    <row r="609" spans="3:9" ht="15">
      <c r="C609" s="76"/>
      <c r="D609" s="18"/>
      <c r="E609" s="18"/>
      <c r="F609" s="18"/>
      <c r="G609" s="18"/>
      <c r="H609" s="18"/>
      <c r="I609" s="18"/>
    </row>
    <row r="610" spans="3:9" ht="15">
      <c r="C610" s="76"/>
      <c r="D610" s="18"/>
      <c r="E610" s="18"/>
      <c r="F610" s="18"/>
      <c r="G610" s="18"/>
      <c r="H610" s="18"/>
      <c r="I610" s="18"/>
    </row>
    <row r="611" spans="3:9" ht="15">
      <c r="C611" s="76"/>
      <c r="D611" s="18"/>
      <c r="E611" s="18"/>
      <c r="F611" s="18"/>
      <c r="G611" s="18"/>
      <c r="H611" s="18"/>
      <c r="I611" s="18"/>
    </row>
    <row r="612" spans="3:9" ht="15">
      <c r="C612" s="76"/>
      <c r="D612" s="18"/>
      <c r="E612" s="18"/>
      <c r="F612" s="18"/>
      <c r="G612" s="18"/>
      <c r="H612" s="18"/>
      <c r="I612" s="18"/>
    </row>
    <row r="613" spans="3:9" ht="15">
      <c r="C613" s="76"/>
      <c r="D613" s="18"/>
      <c r="E613" s="18"/>
      <c r="F613" s="18"/>
      <c r="G613" s="18"/>
      <c r="H613" s="18"/>
      <c r="I613" s="18"/>
    </row>
    <row r="614" spans="3:9" ht="15">
      <c r="C614" s="76"/>
      <c r="D614" s="18"/>
      <c r="E614" s="18"/>
      <c r="F614" s="18"/>
      <c r="G614" s="18"/>
      <c r="H614" s="18"/>
      <c r="I614" s="18"/>
    </row>
    <row r="615" spans="3:9" ht="15">
      <c r="C615" s="76"/>
      <c r="D615" s="18"/>
      <c r="E615" s="18"/>
      <c r="F615" s="18"/>
      <c r="G615" s="18"/>
      <c r="H615" s="18"/>
      <c r="I615" s="18"/>
    </row>
    <row r="616" spans="3:9" ht="15">
      <c r="C616" s="76"/>
      <c r="D616" s="18"/>
      <c r="E616" s="18"/>
      <c r="F616" s="18"/>
      <c r="G616" s="18"/>
      <c r="H616" s="18"/>
      <c r="I616" s="18"/>
    </row>
    <row r="617" spans="3:9" ht="15">
      <c r="C617" s="76"/>
      <c r="D617" s="18"/>
      <c r="E617" s="18"/>
      <c r="F617" s="18"/>
      <c r="G617" s="18"/>
      <c r="H617" s="18"/>
      <c r="I617" s="18"/>
    </row>
    <row r="618" spans="3:9" ht="15">
      <c r="C618" s="76"/>
      <c r="D618" s="18"/>
      <c r="E618" s="18"/>
      <c r="F618" s="18"/>
      <c r="G618" s="18"/>
      <c r="H618" s="18"/>
      <c r="I618" s="18"/>
    </row>
    <row r="619" spans="3:9" ht="15">
      <c r="C619" s="76"/>
      <c r="D619" s="18"/>
      <c r="E619" s="18"/>
      <c r="F619" s="18"/>
      <c r="G619" s="18"/>
      <c r="H619" s="18"/>
      <c r="I619" s="18"/>
    </row>
    <row r="620" spans="3:9" ht="15">
      <c r="C620" s="76"/>
      <c r="D620" s="18"/>
      <c r="E620" s="18"/>
      <c r="F620" s="18"/>
      <c r="G620" s="18"/>
      <c r="H620" s="18"/>
      <c r="I620" s="18"/>
    </row>
    <row r="621" spans="3:9" ht="15">
      <c r="C621" s="76"/>
      <c r="D621" s="18"/>
      <c r="E621" s="18"/>
      <c r="F621" s="18"/>
      <c r="G621" s="18"/>
      <c r="H621" s="18"/>
      <c r="I621" s="18"/>
    </row>
    <row r="622" spans="3:9" ht="15">
      <c r="C622" s="76"/>
      <c r="D622" s="18"/>
      <c r="E622" s="18"/>
      <c r="F622" s="18"/>
      <c r="G622" s="18"/>
      <c r="H622" s="18"/>
      <c r="I622" s="18"/>
    </row>
    <row r="623" spans="3:9" ht="15">
      <c r="C623" s="76"/>
      <c r="D623" s="18"/>
      <c r="E623" s="18"/>
      <c r="F623" s="18"/>
      <c r="G623" s="18"/>
      <c r="H623" s="18"/>
      <c r="I623" s="18"/>
    </row>
    <row r="624" spans="3:9" ht="15">
      <c r="C624" s="76"/>
      <c r="D624" s="18"/>
      <c r="E624" s="18"/>
      <c r="F624" s="18"/>
      <c r="G624" s="18"/>
      <c r="H624" s="18"/>
      <c r="I624" s="18"/>
    </row>
    <row r="625" spans="3:9" ht="15">
      <c r="C625" s="76"/>
      <c r="D625" s="18"/>
      <c r="E625" s="18"/>
      <c r="F625" s="18"/>
      <c r="G625" s="18"/>
      <c r="H625" s="18"/>
      <c r="I625" s="18"/>
    </row>
    <row r="626" spans="3:9" ht="15">
      <c r="C626" s="76"/>
      <c r="D626" s="18"/>
      <c r="E626" s="18"/>
      <c r="F626" s="18"/>
      <c r="G626" s="18"/>
      <c r="H626" s="18"/>
      <c r="I626" s="18"/>
    </row>
    <row r="627" spans="3:9" ht="15">
      <c r="C627" s="76"/>
      <c r="D627" s="18"/>
      <c r="E627" s="18"/>
      <c r="F627" s="18"/>
      <c r="G627" s="18"/>
      <c r="H627" s="18"/>
      <c r="I627" s="18"/>
    </row>
    <row r="628" spans="3:9" ht="15">
      <c r="C628" s="76"/>
      <c r="D628" s="18"/>
      <c r="E628" s="18"/>
      <c r="F628" s="18"/>
      <c r="G628" s="18"/>
      <c r="H628" s="18"/>
      <c r="I628" s="18"/>
    </row>
    <row r="629" spans="3:9" ht="15">
      <c r="C629" s="76"/>
      <c r="D629" s="18"/>
      <c r="E629" s="18"/>
      <c r="F629" s="18"/>
      <c r="G629" s="18"/>
      <c r="H629" s="18"/>
      <c r="I629" s="18"/>
    </row>
    <row r="630" spans="3:9" ht="15">
      <c r="C630" s="76"/>
      <c r="D630" s="18"/>
      <c r="E630" s="18"/>
      <c r="F630" s="18"/>
      <c r="G630" s="18"/>
      <c r="H630" s="18"/>
      <c r="I630" s="18"/>
    </row>
    <row r="631" spans="3:9" ht="15">
      <c r="C631" s="76"/>
      <c r="D631" s="18"/>
      <c r="E631" s="18"/>
      <c r="F631" s="18"/>
      <c r="G631" s="18"/>
      <c r="H631" s="18"/>
      <c r="I631" s="18"/>
    </row>
    <row r="632" spans="3:9" ht="15">
      <c r="C632" s="76"/>
      <c r="D632" s="18"/>
      <c r="E632" s="18"/>
      <c r="F632" s="18"/>
      <c r="G632" s="18"/>
      <c r="H632" s="18"/>
      <c r="I632" s="18"/>
    </row>
    <row r="633" spans="3:9" ht="15">
      <c r="C633" s="76"/>
      <c r="D633" s="18"/>
      <c r="E633" s="18"/>
      <c r="F633" s="18"/>
      <c r="G633" s="18"/>
      <c r="H633" s="18"/>
      <c r="I633" s="18"/>
    </row>
    <row r="634" spans="3:9" ht="15">
      <c r="C634" s="76"/>
      <c r="D634" s="18"/>
      <c r="E634" s="18"/>
      <c r="F634" s="18"/>
      <c r="G634" s="18"/>
      <c r="H634" s="18"/>
      <c r="I634" s="18"/>
    </row>
    <row r="635" spans="3:7" ht="15">
      <c r="C635" s="76"/>
      <c r="D635" s="18"/>
      <c r="E635" s="18"/>
      <c r="F635" s="18"/>
      <c r="G635" s="18"/>
    </row>
  </sheetData>
  <sheetProtection/>
  <autoFilter ref="A17:I493"/>
  <mergeCells count="13">
    <mergeCell ref="A11:A16"/>
    <mergeCell ref="B11:B16"/>
    <mergeCell ref="E11:E16"/>
    <mergeCell ref="C11:C16"/>
    <mergeCell ref="D11:D16"/>
    <mergeCell ref="G11:I15"/>
    <mergeCell ref="F11:F16"/>
    <mergeCell ref="H1:I1"/>
    <mergeCell ref="G2:I2"/>
    <mergeCell ref="G3:I3"/>
    <mergeCell ref="C6:E6"/>
    <mergeCell ref="A7:I8"/>
    <mergeCell ref="G4:I4"/>
  </mergeCells>
  <printOptions horizontalCentered="1"/>
  <pageMargins left="0.5905511811023623" right="0.5905511811023623" top="0.35433070866141736" bottom="0.4330708661417323" header="0.1968503937007874" footer="0.1968503937007874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631"/>
  <sheetViews>
    <sheetView zoomScale="90" zoomScaleNormal="90" zoomScaleSheetLayoutView="100" zoomScalePageLayoutView="0" workbookViewId="0" topLeftCell="A1">
      <selection activeCell="A10" sqref="A10:AA11"/>
    </sheetView>
  </sheetViews>
  <sheetFormatPr defaultColWidth="9.00390625" defaultRowHeight="12.75"/>
  <cols>
    <col min="1" max="1" width="36.125" style="0" customWidth="1"/>
    <col min="2" max="2" width="7.75390625" style="0" hidden="1" customWidth="1"/>
    <col min="3" max="3" width="7.25390625" style="0" customWidth="1"/>
    <col min="4" max="4" width="7.00390625" style="0" customWidth="1"/>
    <col min="5" max="5" width="11.875" style="0" customWidth="1"/>
    <col min="6" max="6" width="7.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5.25390625" style="0" customWidth="1"/>
    <col min="26" max="26" width="14.75390625" style="0" customWidth="1"/>
    <col min="27" max="27" width="17.625" style="0" customWidth="1"/>
    <col min="28" max="28" width="0" style="0" hidden="1" customWidth="1"/>
    <col min="29" max="29" width="15.75390625" style="0" hidden="1" customWidth="1"/>
    <col min="30" max="30" width="0" style="0" hidden="1" customWidth="1"/>
    <col min="31" max="31" width="16.75390625" style="0" customWidth="1"/>
  </cols>
  <sheetData>
    <row r="1" spans="4:29" ht="15.75">
      <c r="D1" s="4"/>
      <c r="E1" s="45"/>
      <c r="F1" s="45"/>
      <c r="G1" s="5"/>
      <c r="H1" s="4"/>
      <c r="I1" s="4"/>
      <c r="J1" s="4"/>
      <c r="W1" s="3"/>
      <c r="X1" s="3"/>
      <c r="Y1" s="47"/>
      <c r="Z1" s="47"/>
      <c r="AA1" s="174" t="s">
        <v>357</v>
      </c>
      <c r="AB1" s="174"/>
      <c r="AC1" s="174"/>
    </row>
    <row r="2" spans="4:29" ht="30" customHeight="1">
      <c r="D2" s="4"/>
      <c r="E2" s="45"/>
      <c r="F2" s="45"/>
      <c r="G2" s="5"/>
      <c r="H2" s="4"/>
      <c r="I2" s="4"/>
      <c r="J2" s="4"/>
      <c r="W2" s="3"/>
      <c r="X2" s="3"/>
      <c r="Y2" s="175" t="s">
        <v>367</v>
      </c>
      <c r="Z2" s="188"/>
      <c r="AA2" s="188"/>
      <c r="AB2" s="188"/>
      <c r="AC2" s="188"/>
    </row>
    <row r="3" spans="4:27" ht="15.75">
      <c r="D3" s="4"/>
      <c r="E3" s="45"/>
      <c r="F3" s="45"/>
      <c r="G3" s="5"/>
      <c r="H3" s="4"/>
      <c r="I3" s="4"/>
      <c r="J3" s="4"/>
      <c r="W3" s="3"/>
      <c r="X3" s="3"/>
      <c r="Y3" s="47"/>
      <c r="Z3" s="47"/>
      <c r="AA3" s="44"/>
    </row>
    <row r="4" spans="4:29" ht="15.75">
      <c r="D4" s="4"/>
      <c r="E4" s="45"/>
      <c r="F4" s="48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174" t="s">
        <v>355</v>
      </c>
      <c r="Z4" s="174"/>
      <c r="AA4" s="174"/>
      <c r="AB4" s="44"/>
      <c r="AC4" s="44"/>
    </row>
    <row r="5" spans="4:29" ht="12.75">
      <c r="D5" s="4"/>
      <c r="E5" s="175" t="s">
        <v>356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</row>
    <row r="6" spans="3:30" ht="12.75">
      <c r="C6" s="28"/>
      <c r="D6" s="28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28"/>
    </row>
    <row r="7" spans="4:26" ht="12.75">
      <c r="D7" s="4"/>
      <c r="E7" s="4"/>
      <c r="W7" s="3"/>
      <c r="X7" s="3"/>
      <c r="Y7" s="3"/>
      <c r="Z7" s="3"/>
    </row>
    <row r="8" spans="5:26" ht="13.5">
      <c r="E8" s="4"/>
      <c r="F8" s="4"/>
      <c r="G8" s="5"/>
      <c r="H8" s="5"/>
      <c r="I8" s="4"/>
      <c r="J8" s="4"/>
      <c r="W8" s="3"/>
      <c r="X8" s="3"/>
      <c r="Y8" s="3"/>
      <c r="Z8" s="3"/>
    </row>
    <row r="9" spans="1:27" ht="18.75">
      <c r="A9" s="36"/>
      <c r="B9" s="36"/>
      <c r="C9" s="177" t="s">
        <v>58</v>
      </c>
      <c r="D9" s="177"/>
      <c r="E9" s="177"/>
      <c r="F9" s="38"/>
      <c r="G9" s="38"/>
      <c r="H9" s="38"/>
      <c r="I9" s="38"/>
      <c r="J9" s="38"/>
      <c r="K9" s="38"/>
      <c r="L9" s="50"/>
      <c r="M9" s="50"/>
      <c r="N9" s="50"/>
      <c r="O9" s="50"/>
      <c r="P9" s="50"/>
      <c r="Q9" s="50"/>
      <c r="R9" s="50"/>
      <c r="S9" s="50"/>
      <c r="T9" s="50"/>
      <c r="U9" s="50"/>
      <c r="V9" s="36"/>
      <c r="W9" s="37"/>
      <c r="X9" s="37"/>
      <c r="Y9" s="37"/>
      <c r="Z9" s="37"/>
      <c r="AA9" s="36"/>
    </row>
    <row r="10" spans="1:27" ht="32.25" customHeight="1">
      <c r="A10" s="178" t="s">
        <v>230</v>
      </c>
      <c r="B10" s="178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</row>
    <row r="11" spans="1:27" ht="12.75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</row>
    <row r="12" spans="1:27" ht="12.75">
      <c r="A12" s="6"/>
      <c r="B12" s="6"/>
      <c r="C12" s="6"/>
      <c r="D12" s="6"/>
      <c r="E12" s="6"/>
      <c r="F12" s="6"/>
      <c r="G12" s="190" t="s">
        <v>10</v>
      </c>
      <c r="H12" s="190"/>
      <c r="I12" s="190"/>
      <c r="J12" s="39" t="s">
        <v>4</v>
      </c>
      <c r="K12" s="39"/>
      <c r="L12" s="39"/>
      <c r="M12" s="190" t="s">
        <v>10</v>
      </c>
      <c r="N12" s="190"/>
      <c r="O12" s="190"/>
      <c r="P12" s="39" t="s">
        <v>4</v>
      </c>
      <c r="Q12" s="39"/>
      <c r="R12" s="39"/>
      <c r="S12" s="39"/>
      <c r="T12" s="7"/>
      <c r="U12" s="7"/>
      <c r="V12" s="7"/>
      <c r="W12" s="37"/>
      <c r="X12" s="37"/>
      <c r="Y12" s="37"/>
      <c r="Z12" s="37"/>
      <c r="AA12" s="36"/>
    </row>
    <row r="13" spans="1:27" ht="12.75">
      <c r="A13" s="6"/>
      <c r="B13" s="6"/>
      <c r="C13" s="6"/>
      <c r="D13" s="6"/>
      <c r="E13" s="6"/>
      <c r="F13" s="6"/>
      <c r="G13" s="190"/>
      <c r="H13" s="190"/>
      <c r="I13" s="190"/>
      <c r="J13" s="39"/>
      <c r="K13" s="39"/>
      <c r="L13" s="39"/>
      <c r="M13" s="190"/>
      <c r="N13" s="190"/>
      <c r="O13" s="190"/>
      <c r="P13" s="39"/>
      <c r="Q13" s="39"/>
      <c r="R13" s="39"/>
      <c r="S13" s="39"/>
      <c r="T13" s="7"/>
      <c r="U13" s="7"/>
      <c r="V13" s="7"/>
      <c r="W13" s="37"/>
      <c r="X13" s="37"/>
      <c r="Y13" s="37"/>
      <c r="Z13" s="37"/>
      <c r="AA13" s="36"/>
    </row>
    <row r="14" spans="1:30" ht="63">
      <c r="A14" s="181" t="s">
        <v>6</v>
      </c>
      <c r="B14" s="35"/>
      <c r="C14" s="181" t="s">
        <v>7</v>
      </c>
      <c r="D14" s="181" t="s">
        <v>8</v>
      </c>
      <c r="E14" s="181" t="s">
        <v>51</v>
      </c>
      <c r="F14" s="181" t="s">
        <v>9</v>
      </c>
      <c r="G14" s="35"/>
      <c r="H14" s="181" t="s">
        <v>12</v>
      </c>
      <c r="I14" s="181" t="s">
        <v>13</v>
      </c>
      <c r="J14" s="35"/>
      <c r="K14" s="181" t="s">
        <v>12</v>
      </c>
      <c r="L14" s="181" t="s">
        <v>13</v>
      </c>
      <c r="M14" s="35"/>
      <c r="N14" s="181" t="s">
        <v>12</v>
      </c>
      <c r="O14" s="181" t="s">
        <v>13</v>
      </c>
      <c r="P14" s="35"/>
      <c r="Q14" s="181" t="s">
        <v>12</v>
      </c>
      <c r="R14" s="181" t="s">
        <v>13</v>
      </c>
      <c r="S14" s="35" t="s">
        <v>57</v>
      </c>
      <c r="T14" s="137" t="s">
        <v>56</v>
      </c>
      <c r="U14" s="137" t="s">
        <v>55</v>
      </c>
      <c r="V14" s="137" t="s">
        <v>52</v>
      </c>
      <c r="W14" s="137" t="s">
        <v>53</v>
      </c>
      <c r="X14" s="137" t="s">
        <v>54</v>
      </c>
      <c r="Y14" s="181" t="s">
        <v>210</v>
      </c>
      <c r="Z14" s="189"/>
      <c r="AA14" s="189"/>
      <c r="AB14" s="30"/>
      <c r="AC14" s="1"/>
      <c r="AD14" s="1"/>
    </row>
    <row r="15" spans="1:30" ht="15.75">
      <c r="A15" s="182"/>
      <c r="B15" s="78"/>
      <c r="C15" s="182"/>
      <c r="D15" s="182"/>
      <c r="E15" s="182"/>
      <c r="F15" s="182"/>
      <c r="G15" s="35"/>
      <c r="H15" s="181"/>
      <c r="I15" s="181"/>
      <c r="J15" s="35" t="s">
        <v>11</v>
      </c>
      <c r="K15" s="181"/>
      <c r="L15" s="181"/>
      <c r="M15" s="35" t="s">
        <v>11</v>
      </c>
      <c r="N15" s="181"/>
      <c r="O15" s="181"/>
      <c r="P15" s="35" t="s">
        <v>11</v>
      </c>
      <c r="Q15" s="181"/>
      <c r="R15" s="181"/>
      <c r="S15" s="35"/>
      <c r="T15" s="138"/>
      <c r="U15" s="138"/>
      <c r="V15" s="138"/>
      <c r="W15" s="138"/>
      <c r="X15" s="139"/>
      <c r="Y15" s="189"/>
      <c r="Z15" s="189"/>
      <c r="AA15" s="189"/>
      <c r="AB15" s="30"/>
      <c r="AC15" s="1"/>
      <c r="AD15" s="1"/>
    </row>
    <row r="16" spans="1:30" ht="52.5">
      <c r="A16" s="182"/>
      <c r="B16" s="78"/>
      <c r="C16" s="182"/>
      <c r="D16" s="182"/>
      <c r="E16" s="182"/>
      <c r="F16" s="182"/>
      <c r="G16" s="35"/>
      <c r="H16" s="35">
        <v>7</v>
      </c>
      <c r="I16" s="35">
        <v>8</v>
      </c>
      <c r="J16" s="35">
        <v>6</v>
      </c>
      <c r="K16" s="35">
        <v>7</v>
      </c>
      <c r="L16" s="35">
        <v>8</v>
      </c>
      <c r="M16" s="35">
        <v>6</v>
      </c>
      <c r="N16" s="35">
        <v>7</v>
      </c>
      <c r="O16" s="35">
        <v>8</v>
      </c>
      <c r="P16" s="140"/>
      <c r="Q16" s="140"/>
      <c r="R16" s="140"/>
      <c r="S16" s="140"/>
      <c r="T16" s="141">
        <v>6</v>
      </c>
      <c r="U16" s="141">
        <v>7</v>
      </c>
      <c r="V16" s="141"/>
      <c r="W16" s="141">
        <v>8</v>
      </c>
      <c r="X16" s="139"/>
      <c r="Y16" s="189"/>
      <c r="Z16" s="189"/>
      <c r="AA16" s="189"/>
      <c r="AB16" s="30"/>
      <c r="AC16" s="31" t="s">
        <v>65</v>
      </c>
      <c r="AD16" s="31" t="s">
        <v>66</v>
      </c>
    </row>
    <row r="17" spans="1:30" ht="15.75">
      <c r="A17" s="182"/>
      <c r="B17" s="78"/>
      <c r="C17" s="182"/>
      <c r="D17" s="182"/>
      <c r="E17" s="182"/>
      <c r="F17" s="182"/>
      <c r="G17" s="35"/>
      <c r="H17" s="35"/>
      <c r="I17" s="35"/>
      <c r="J17" s="35"/>
      <c r="K17" s="35"/>
      <c r="L17" s="35"/>
      <c r="M17" s="35"/>
      <c r="N17" s="35"/>
      <c r="O17" s="35"/>
      <c r="P17" s="140"/>
      <c r="Q17" s="140"/>
      <c r="R17" s="140"/>
      <c r="S17" s="140"/>
      <c r="T17" s="141"/>
      <c r="U17" s="141"/>
      <c r="V17" s="141"/>
      <c r="W17" s="141"/>
      <c r="X17" s="139"/>
      <c r="Y17" s="189"/>
      <c r="Z17" s="189"/>
      <c r="AA17" s="189"/>
      <c r="AB17" s="30"/>
      <c r="AC17" s="31"/>
      <c r="AD17" s="31"/>
    </row>
    <row r="18" spans="1:30" ht="15.75">
      <c r="A18" s="182"/>
      <c r="B18" s="78"/>
      <c r="C18" s="182"/>
      <c r="D18" s="182"/>
      <c r="E18" s="182"/>
      <c r="F18" s="182"/>
      <c r="G18" s="35"/>
      <c r="H18" s="35"/>
      <c r="I18" s="35"/>
      <c r="J18" s="35"/>
      <c r="K18" s="35"/>
      <c r="L18" s="35"/>
      <c r="M18" s="35"/>
      <c r="N18" s="35"/>
      <c r="O18" s="35"/>
      <c r="P18" s="140"/>
      <c r="Q18" s="140"/>
      <c r="R18" s="140"/>
      <c r="S18" s="140"/>
      <c r="T18" s="141"/>
      <c r="U18" s="141"/>
      <c r="V18" s="141"/>
      <c r="W18" s="141"/>
      <c r="X18" s="139"/>
      <c r="Y18" s="189"/>
      <c r="Z18" s="189"/>
      <c r="AA18" s="189"/>
      <c r="AB18" s="30"/>
      <c r="AC18" s="31"/>
      <c r="AD18" s="31"/>
    </row>
    <row r="19" spans="1:30" ht="78.75">
      <c r="A19" s="182"/>
      <c r="B19" s="78"/>
      <c r="C19" s="182"/>
      <c r="D19" s="182"/>
      <c r="E19" s="182"/>
      <c r="F19" s="182"/>
      <c r="G19" s="35"/>
      <c r="H19" s="35"/>
      <c r="I19" s="35"/>
      <c r="J19" s="35"/>
      <c r="K19" s="35"/>
      <c r="L19" s="35"/>
      <c r="M19" s="35"/>
      <c r="N19" s="35"/>
      <c r="O19" s="35"/>
      <c r="P19" s="140"/>
      <c r="Q19" s="140"/>
      <c r="R19" s="140"/>
      <c r="S19" s="140"/>
      <c r="T19" s="141"/>
      <c r="U19" s="141"/>
      <c r="V19" s="141"/>
      <c r="W19" s="141"/>
      <c r="X19" s="139"/>
      <c r="Y19" s="35" t="s">
        <v>11</v>
      </c>
      <c r="Z19" s="35" t="s">
        <v>12</v>
      </c>
      <c r="AA19" s="35" t="s">
        <v>13</v>
      </c>
      <c r="AB19" s="30"/>
      <c r="AC19" s="31"/>
      <c r="AD19" s="31"/>
    </row>
    <row r="20" spans="1:30" ht="15.75">
      <c r="A20" s="35">
        <v>1</v>
      </c>
      <c r="B20" s="35"/>
      <c r="C20" s="35">
        <v>2</v>
      </c>
      <c r="D20" s="35">
        <v>3</v>
      </c>
      <c r="E20" s="35">
        <v>4</v>
      </c>
      <c r="F20" s="35">
        <v>5</v>
      </c>
      <c r="G20" s="35">
        <v>6</v>
      </c>
      <c r="H20" s="35"/>
      <c r="I20" s="35"/>
      <c r="J20" s="35"/>
      <c r="K20" s="35"/>
      <c r="L20" s="35"/>
      <c r="M20" s="35"/>
      <c r="N20" s="35"/>
      <c r="O20" s="35"/>
      <c r="P20" s="140"/>
      <c r="Q20" s="140"/>
      <c r="R20" s="140"/>
      <c r="S20" s="140"/>
      <c r="T20" s="141"/>
      <c r="U20" s="141"/>
      <c r="V20" s="141"/>
      <c r="W20" s="141"/>
      <c r="X20" s="139"/>
      <c r="Y20" s="139">
        <v>6</v>
      </c>
      <c r="Z20" s="35">
        <v>7</v>
      </c>
      <c r="AA20" s="35">
        <v>8</v>
      </c>
      <c r="AB20" s="30"/>
      <c r="AC20" s="1"/>
      <c r="AD20" s="1"/>
    </row>
    <row r="21" spans="1:31" ht="15.75">
      <c r="A21" s="142" t="s">
        <v>14</v>
      </c>
      <c r="B21" s="142"/>
      <c r="C21" s="143" t="s">
        <v>35</v>
      </c>
      <c r="D21" s="143" t="s">
        <v>43</v>
      </c>
      <c r="E21" s="143" t="s">
        <v>39</v>
      </c>
      <c r="F21" s="143" t="s">
        <v>37</v>
      </c>
      <c r="G21" s="144">
        <f>M21</f>
        <v>19781.6</v>
      </c>
      <c r="H21" s="144" t="e">
        <f>H22+H27+#REF!+#REF!+#REF!+H107+#REF!+#REF!</f>
        <v>#REF!</v>
      </c>
      <c r="I21" s="144" t="e">
        <f>I22+I27+#REF!+#REF!+#REF!+I107+#REF!+#REF!</f>
        <v>#REF!</v>
      </c>
      <c r="J21" s="144" t="e">
        <f>J22+J27+#REF!+#REF!+#REF!+J107+#REF!+#REF!</f>
        <v>#REF!</v>
      </c>
      <c r="K21" s="144" t="e">
        <f>K22+K27+#REF!+#REF!+#REF!+K107+#REF!+#REF!</f>
        <v>#REF!</v>
      </c>
      <c r="L21" s="144" t="e">
        <f>L22+L27+#REF!+#REF!+#REF!+L107+#REF!+#REF!</f>
        <v>#REF!</v>
      </c>
      <c r="M21" s="144">
        <v>19781.6</v>
      </c>
      <c r="N21" s="144">
        <v>18291.5</v>
      </c>
      <c r="O21" s="144">
        <v>1490.1</v>
      </c>
      <c r="P21" s="144" t="e">
        <f>P22+P27+#REF!+#REF!+#REF!+P107+#REF!+#REF!</f>
        <v>#REF!</v>
      </c>
      <c r="Q21" s="144" t="e">
        <f>Q22+Q27+#REF!+#REF!+#REF!+Q107+#REF!+#REF!</f>
        <v>#REF!</v>
      </c>
      <c r="R21" s="144" t="e">
        <f>R22+R27+#REF!+#REF!+#REF!+R107+#REF!+#REF!</f>
        <v>#REF!</v>
      </c>
      <c r="S21" s="145" t="e">
        <f>S22+S27+#REF!+#REF!+S107+#REF!+#REF!</f>
        <v>#REF!</v>
      </c>
      <c r="T21" s="145" t="e">
        <f>T22+T27+#REF!+#REF!+T107+#REF!+#REF!</f>
        <v>#REF!</v>
      </c>
      <c r="U21" s="145" t="e">
        <f>U22+U27+#REF!+#REF!+U107+#REF!+#REF!</f>
        <v>#REF!</v>
      </c>
      <c r="V21" s="145" t="e">
        <f>V22+V27+#REF!+#REF!+V107+#REF!+#REF!</f>
        <v>#REF!</v>
      </c>
      <c r="W21" s="145" t="e">
        <f>W22+W27+#REF!+#REF!+W107+#REF!+#REF!</f>
        <v>#REF!</v>
      </c>
      <c r="X21" s="145" t="e">
        <f>X22+X27+#REF!+#REF!+X107+#REF!+#REF!</f>
        <v>#REF!</v>
      </c>
      <c r="Y21" s="145">
        <f>Y22+Y27+Y36+Y52+Y99+Y107+Y48</f>
        <v>28653.700000000004</v>
      </c>
      <c r="Z21" s="145">
        <f>Z22+Z27+Z36+Z52+Z99+Z107+Z48</f>
        <v>25302.270000000004</v>
      </c>
      <c r="AA21" s="145">
        <f>AA22+AA27+AA36+AA52+AA99+AA107+AA48</f>
        <v>3351.4300000000003</v>
      </c>
      <c r="AB21" s="59"/>
      <c r="AC21" s="2"/>
      <c r="AD21" s="2"/>
      <c r="AE21" s="2"/>
    </row>
    <row r="22" spans="1:31" ht="63">
      <c r="A22" s="146" t="s">
        <v>15</v>
      </c>
      <c r="B22" s="146"/>
      <c r="C22" s="143" t="s">
        <v>35</v>
      </c>
      <c r="D22" s="143" t="s">
        <v>36</v>
      </c>
      <c r="E22" s="143" t="s">
        <v>39</v>
      </c>
      <c r="F22" s="143" t="s">
        <v>37</v>
      </c>
      <c r="G22" s="147">
        <v>1102.3</v>
      </c>
      <c r="H22" s="147" t="e">
        <f>#REF!</f>
        <v>#REF!</v>
      </c>
      <c r="I22" s="147"/>
      <c r="J22" s="147"/>
      <c r="K22" s="147"/>
      <c r="L22" s="147"/>
      <c r="M22" s="144">
        <v>1102.3</v>
      </c>
      <c r="N22" s="144">
        <v>1102.3</v>
      </c>
      <c r="O22" s="144">
        <v>0</v>
      </c>
      <c r="P22" s="147"/>
      <c r="Q22" s="147"/>
      <c r="R22" s="147"/>
      <c r="S22" s="147" t="e">
        <f>#REF!</f>
        <v>#REF!</v>
      </c>
      <c r="T22" s="147" t="e">
        <f>#REF!</f>
        <v>#REF!</v>
      </c>
      <c r="U22" s="147" t="e">
        <f>#REF!</f>
        <v>#REF!</v>
      </c>
      <c r="V22" s="147" t="e">
        <f>#REF!</f>
        <v>#REF!</v>
      </c>
      <c r="W22" s="147" t="e">
        <f>#REF!</f>
        <v>#REF!</v>
      </c>
      <c r="X22" s="147" t="e">
        <f>#REF!</f>
        <v>#REF!</v>
      </c>
      <c r="Y22" s="147">
        <f aca="true" t="shared" si="0" ref="Y22:AA23">Y23</f>
        <v>1173.25</v>
      </c>
      <c r="Z22" s="147">
        <f t="shared" si="0"/>
        <v>1173.25</v>
      </c>
      <c r="AA22" s="147">
        <f t="shared" si="0"/>
        <v>0</v>
      </c>
      <c r="AB22" s="59"/>
      <c r="AC22" s="2"/>
      <c r="AD22" s="2"/>
      <c r="AE22" s="2"/>
    </row>
    <row r="23" spans="1:31" ht="47.25">
      <c r="A23" s="146" t="s">
        <v>164</v>
      </c>
      <c r="B23" s="146"/>
      <c r="C23" s="143" t="s">
        <v>35</v>
      </c>
      <c r="D23" s="143" t="s">
        <v>36</v>
      </c>
      <c r="E23" s="143" t="s">
        <v>87</v>
      </c>
      <c r="F23" s="143" t="s">
        <v>37</v>
      </c>
      <c r="G23" s="144">
        <f aca="true" t="shared" si="1" ref="G23:L23">G22</f>
        <v>1102.3</v>
      </c>
      <c r="H23" s="144" t="e">
        <f t="shared" si="1"/>
        <v>#REF!</v>
      </c>
      <c r="I23" s="144">
        <f t="shared" si="1"/>
        <v>0</v>
      </c>
      <c r="J23" s="144">
        <f t="shared" si="1"/>
        <v>0</v>
      </c>
      <c r="K23" s="144">
        <f t="shared" si="1"/>
        <v>0</v>
      </c>
      <c r="L23" s="144">
        <f t="shared" si="1"/>
        <v>0</v>
      </c>
      <c r="M23" s="144">
        <v>1102.3</v>
      </c>
      <c r="N23" s="144">
        <v>1102.3</v>
      </c>
      <c r="O23" s="144">
        <v>0</v>
      </c>
      <c r="P23" s="144">
        <f>P22</f>
        <v>0</v>
      </c>
      <c r="Q23" s="144">
        <f>Q22</f>
        <v>0</v>
      </c>
      <c r="R23" s="144">
        <f>R22</f>
        <v>0</v>
      </c>
      <c r="S23" s="147" t="e">
        <f>#REF!</f>
        <v>#REF!</v>
      </c>
      <c r="T23" s="147" t="e">
        <f>#REF!</f>
        <v>#REF!</v>
      </c>
      <c r="U23" s="147" t="e">
        <f>#REF!</f>
        <v>#REF!</v>
      </c>
      <c r="V23" s="147" t="e">
        <f>#REF!</f>
        <v>#REF!</v>
      </c>
      <c r="W23" s="147" t="e">
        <f>#REF!</f>
        <v>#REF!</v>
      </c>
      <c r="X23" s="147" t="e">
        <f>#REF!</f>
        <v>#REF!</v>
      </c>
      <c r="Y23" s="147">
        <f t="shared" si="0"/>
        <v>1173.25</v>
      </c>
      <c r="Z23" s="147">
        <f t="shared" si="0"/>
        <v>1173.25</v>
      </c>
      <c r="AA23" s="147">
        <f t="shared" si="0"/>
        <v>0</v>
      </c>
      <c r="AB23" s="59"/>
      <c r="AD23" s="2"/>
      <c r="AE23" s="2"/>
    </row>
    <row r="24" spans="1:31" ht="31.5">
      <c r="A24" s="142" t="s">
        <v>16</v>
      </c>
      <c r="B24" s="142"/>
      <c r="C24" s="143" t="s">
        <v>35</v>
      </c>
      <c r="D24" s="143" t="s">
        <v>36</v>
      </c>
      <c r="E24" s="143" t="s">
        <v>88</v>
      </c>
      <c r="F24" s="143" t="s">
        <v>37</v>
      </c>
      <c r="G24" s="144">
        <f aca="true" t="shared" si="2" ref="G24:L24">G22</f>
        <v>1102.3</v>
      </c>
      <c r="H24" s="144" t="e">
        <f t="shared" si="2"/>
        <v>#REF!</v>
      </c>
      <c r="I24" s="144">
        <f t="shared" si="2"/>
        <v>0</v>
      </c>
      <c r="J24" s="144">
        <f t="shared" si="2"/>
        <v>0</v>
      </c>
      <c r="K24" s="144">
        <f t="shared" si="2"/>
        <v>0</v>
      </c>
      <c r="L24" s="144">
        <f t="shared" si="2"/>
        <v>0</v>
      </c>
      <c r="M24" s="144">
        <v>1102.3</v>
      </c>
      <c r="N24" s="144">
        <v>1102.3</v>
      </c>
      <c r="O24" s="144">
        <v>0</v>
      </c>
      <c r="P24" s="144">
        <f>P22</f>
        <v>0</v>
      </c>
      <c r="Q24" s="144">
        <f>Q22</f>
        <v>0</v>
      </c>
      <c r="R24" s="144">
        <f>R22</f>
        <v>0</v>
      </c>
      <c r="S24" s="147" t="e">
        <f>#REF!</f>
        <v>#REF!</v>
      </c>
      <c r="T24" s="147" t="e">
        <f>#REF!</f>
        <v>#REF!</v>
      </c>
      <c r="U24" s="147" t="e">
        <f>#REF!</f>
        <v>#REF!</v>
      </c>
      <c r="V24" s="147" t="e">
        <f>#REF!</f>
        <v>#REF!</v>
      </c>
      <c r="W24" s="147" t="e">
        <f>#REF!</f>
        <v>#REF!</v>
      </c>
      <c r="X24" s="147" t="e">
        <f>#REF!</f>
        <v>#REF!</v>
      </c>
      <c r="Y24" s="147">
        <f>Y26</f>
        <v>1173.25</v>
      </c>
      <c r="Z24" s="147">
        <f>Z26</f>
        <v>1173.25</v>
      </c>
      <c r="AA24" s="147">
        <f>AA26</f>
        <v>0</v>
      </c>
      <c r="AB24" s="59"/>
      <c r="AD24" s="2"/>
      <c r="AE24" s="2"/>
    </row>
    <row r="25" spans="1:31" ht="126">
      <c r="A25" s="142" t="s">
        <v>235</v>
      </c>
      <c r="B25" s="142"/>
      <c r="C25" s="143" t="s">
        <v>35</v>
      </c>
      <c r="D25" s="143" t="s">
        <v>36</v>
      </c>
      <c r="E25" s="143" t="s">
        <v>88</v>
      </c>
      <c r="F25" s="143" t="s">
        <v>68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7"/>
      <c r="T25" s="147"/>
      <c r="U25" s="147"/>
      <c r="V25" s="147"/>
      <c r="W25" s="147"/>
      <c r="X25" s="147"/>
      <c r="Y25" s="147">
        <f>Y26</f>
        <v>1173.25</v>
      </c>
      <c r="Z25" s="147">
        <f>Z26</f>
        <v>1173.25</v>
      </c>
      <c r="AA25" s="147">
        <f>AA26</f>
        <v>0</v>
      </c>
      <c r="AB25" s="59"/>
      <c r="AD25" s="2"/>
      <c r="AE25" s="2"/>
    </row>
    <row r="26" spans="1:31" ht="47.25">
      <c r="A26" s="142" t="s">
        <v>233</v>
      </c>
      <c r="B26" s="142"/>
      <c r="C26" s="143" t="s">
        <v>35</v>
      </c>
      <c r="D26" s="143" t="s">
        <v>36</v>
      </c>
      <c r="E26" s="143" t="s">
        <v>88</v>
      </c>
      <c r="F26" s="142">
        <v>120</v>
      </c>
      <c r="G26" s="142">
        <v>121</v>
      </c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7"/>
      <c r="V26" s="147"/>
      <c r="W26" s="147"/>
      <c r="X26" s="148"/>
      <c r="Y26" s="144">
        <f>Z26+AA26</f>
        <v>1173.25</v>
      </c>
      <c r="Z26" s="144">
        <f>1303.61-130.36</f>
        <v>1173.25</v>
      </c>
      <c r="AA26" s="147"/>
      <c r="AB26" s="59"/>
      <c r="AD26" s="2"/>
      <c r="AE26" s="2"/>
    </row>
    <row r="27" spans="1:31" ht="94.5">
      <c r="A27" s="146" t="s">
        <v>17</v>
      </c>
      <c r="B27" s="146"/>
      <c r="C27" s="143" t="s">
        <v>35</v>
      </c>
      <c r="D27" s="143" t="s">
        <v>38</v>
      </c>
      <c r="E27" s="143" t="s">
        <v>39</v>
      </c>
      <c r="F27" s="143" t="s">
        <v>37</v>
      </c>
      <c r="G27" s="147">
        <v>496.9</v>
      </c>
      <c r="H27" s="147">
        <v>496.9</v>
      </c>
      <c r="I27" s="147"/>
      <c r="J27" s="147"/>
      <c r="K27" s="147"/>
      <c r="L27" s="147"/>
      <c r="M27" s="144">
        <v>496.9</v>
      </c>
      <c r="N27" s="144">
        <v>496.9</v>
      </c>
      <c r="O27" s="144">
        <v>0</v>
      </c>
      <c r="P27" s="147"/>
      <c r="Q27" s="147"/>
      <c r="R27" s="147"/>
      <c r="S27" s="147" t="e">
        <f>#REF!</f>
        <v>#REF!</v>
      </c>
      <c r="T27" s="147" t="e">
        <f>#REF!</f>
        <v>#REF!</v>
      </c>
      <c r="U27" s="147" t="e">
        <f>#REF!</f>
        <v>#REF!</v>
      </c>
      <c r="V27" s="147" t="e">
        <f>#REF!</f>
        <v>#REF!</v>
      </c>
      <c r="W27" s="147" t="e">
        <f>#REF!</f>
        <v>#REF!</v>
      </c>
      <c r="X27" s="147" t="e">
        <f>#REF!</f>
        <v>#REF!</v>
      </c>
      <c r="Y27" s="147">
        <f aca="true" t="shared" si="3" ref="Y27:AA28">Y28</f>
        <v>952.99</v>
      </c>
      <c r="Z27" s="147">
        <f t="shared" si="3"/>
        <v>952.99</v>
      </c>
      <c r="AA27" s="147">
        <f t="shared" si="3"/>
        <v>0</v>
      </c>
      <c r="AB27" s="59"/>
      <c r="AD27" s="2"/>
      <c r="AE27" s="2"/>
    </row>
    <row r="28" spans="1:31" ht="47.25">
      <c r="A28" s="146" t="s">
        <v>164</v>
      </c>
      <c r="B28" s="146"/>
      <c r="C28" s="143" t="s">
        <v>35</v>
      </c>
      <c r="D28" s="143" t="s">
        <v>38</v>
      </c>
      <c r="E28" s="143" t="s">
        <v>87</v>
      </c>
      <c r="F28" s="143" t="s">
        <v>37</v>
      </c>
      <c r="G28" s="144">
        <f aca="true" t="shared" si="4" ref="G28:L28">G27</f>
        <v>496.9</v>
      </c>
      <c r="H28" s="144">
        <f t="shared" si="4"/>
        <v>496.9</v>
      </c>
      <c r="I28" s="144">
        <f t="shared" si="4"/>
        <v>0</v>
      </c>
      <c r="J28" s="144">
        <f t="shared" si="4"/>
        <v>0</v>
      </c>
      <c r="K28" s="144">
        <f t="shared" si="4"/>
        <v>0</v>
      </c>
      <c r="L28" s="144">
        <f t="shared" si="4"/>
        <v>0</v>
      </c>
      <c r="M28" s="144">
        <v>496.9</v>
      </c>
      <c r="N28" s="144">
        <v>496.9</v>
      </c>
      <c r="O28" s="144">
        <v>0</v>
      </c>
      <c r="P28" s="144">
        <f>P27</f>
        <v>0</v>
      </c>
      <c r="Q28" s="144">
        <f>Q27</f>
        <v>0</v>
      </c>
      <c r="R28" s="144">
        <f>R27</f>
        <v>0</v>
      </c>
      <c r="S28" s="147" t="e">
        <f>#REF!</f>
        <v>#REF!</v>
      </c>
      <c r="T28" s="147" t="e">
        <f>#REF!</f>
        <v>#REF!</v>
      </c>
      <c r="U28" s="147" t="e">
        <f>#REF!</f>
        <v>#REF!</v>
      </c>
      <c r="V28" s="147" t="e">
        <f>#REF!</f>
        <v>#REF!</v>
      </c>
      <c r="W28" s="147" t="e">
        <f>#REF!</f>
        <v>#REF!</v>
      </c>
      <c r="X28" s="147" t="e">
        <f>#REF!</f>
        <v>#REF!</v>
      </c>
      <c r="Y28" s="147">
        <f t="shared" si="3"/>
        <v>952.99</v>
      </c>
      <c r="Z28" s="147">
        <f t="shared" si="3"/>
        <v>952.99</v>
      </c>
      <c r="AA28" s="147">
        <f t="shared" si="3"/>
        <v>0</v>
      </c>
      <c r="AB28" s="59"/>
      <c r="AD28" s="2"/>
      <c r="AE28" s="2"/>
    </row>
    <row r="29" spans="1:31" ht="47.25">
      <c r="A29" s="142" t="s">
        <v>89</v>
      </c>
      <c r="B29" s="142"/>
      <c r="C29" s="143" t="s">
        <v>35</v>
      </c>
      <c r="D29" s="143" t="s">
        <v>38</v>
      </c>
      <c r="E29" s="143" t="s">
        <v>90</v>
      </c>
      <c r="F29" s="143" t="s">
        <v>37</v>
      </c>
      <c r="G29" s="144">
        <f aca="true" t="shared" si="5" ref="G29:L29">G27</f>
        <v>496.9</v>
      </c>
      <c r="H29" s="144">
        <f t="shared" si="5"/>
        <v>496.9</v>
      </c>
      <c r="I29" s="144">
        <f t="shared" si="5"/>
        <v>0</v>
      </c>
      <c r="J29" s="144">
        <f t="shared" si="5"/>
        <v>0</v>
      </c>
      <c r="K29" s="144">
        <f t="shared" si="5"/>
        <v>0</v>
      </c>
      <c r="L29" s="144">
        <f t="shared" si="5"/>
        <v>0</v>
      </c>
      <c r="M29" s="144">
        <v>496.9</v>
      </c>
      <c r="N29" s="144">
        <v>496.9</v>
      </c>
      <c r="O29" s="144">
        <v>0</v>
      </c>
      <c r="P29" s="144">
        <f>P27</f>
        <v>0</v>
      </c>
      <c r="Q29" s="144">
        <f>Q27</f>
        <v>0</v>
      </c>
      <c r="R29" s="144">
        <f>R27</f>
        <v>0</v>
      </c>
      <c r="S29" s="147" t="e">
        <f>#REF!</f>
        <v>#REF!</v>
      </c>
      <c r="T29" s="147" t="e">
        <f>#REF!</f>
        <v>#REF!</v>
      </c>
      <c r="U29" s="147" t="e">
        <f>#REF!</f>
        <v>#REF!</v>
      </c>
      <c r="V29" s="147" t="e">
        <f>#REF!</f>
        <v>#REF!</v>
      </c>
      <c r="W29" s="147" t="e">
        <f>#REF!</f>
        <v>#REF!</v>
      </c>
      <c r="X29" s="147" t="e">
        <f>#REF!</f>
        <v>#REF!</v>
      </c>
      <c r="Y29" s="147">
        <f>Y30+Y32+Y34</f>
        <v>952.99</v>
      </c>
      <c r="Z29" s="147">
        <f>Z30+Z32+Z34</f>
        <v>952.99</v>
      </c>
      <c r="AA29" s="147">
        <f>AA30+AA32+AA34</f>
        <v>0</v>
      </c>
      <c r="AB29" s="59"/>
      <c r="AD29" s="2"/>
      <c r="AE29" s="2"/>
    </row>
    <row r="30" spans="1:31" ht="126">
      <c r="A30" s="142" t="s">
        <v>235</v>
      </c>
      <c r="B30" s="142"/>
      <c r="C30" s="143" t="s">
        <v>35</v>
      </c>
      <c r="D30" s="143" t="s">
        <v>38</v>
      </c>
      <c r="E30" s="143" t="s">
        <v>90</v>
      </c>
      <c r="F30" s="143" t="s">
        <v>68</v>
      </c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7"/>
      <c r="T30" s="147"/>
      <c r="U30" s="147"/>
      <c r="V30" s="147"/>
      <c r="W30" s="147"/>
      <c r="X30" s="147"/>
      <c r="Y30" s="147">
        <f>Y31</f>
        <v>934.47</v>
      </c>
      <c r="Z30" s="147">
        <f>Z31</f>
        <v>934.47</v>
      </c>
      <c r="AA30" s="147">
        <f>AA31</f>
        <v>0</v>
      </c>
      <c r="AB30" s="59"/>
      <c r="AD30" s="2"/>
      <c r="AE30" s="2"/>
    </row>
    <row r="31" spans="1:31" ht="47.25">
      <c r="A31" s="142" t="s">
        <v>233</v>
      </c>
      <c r="B31" s="142"/>
      <c r="C31" s="143" t="s">
        <v>35</v>
      </c>
      <c r="D31" s="143" t="s">
        <v>38</v>
      </c>
      <c r="E31" s="143" t="s">
        <v>90</v>
      </c>
      <c r="F31" s="143" t="s">
        <v>234</v>
      </c>
      <c r="G31" s="143" t="s">
        <v>69</v>
      </c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7"/>
      <c r="V31" s="147"/>
      <c r="W31" s="147"/>
      <c r="X31" s="148"/>
      <c r="Y31" s="144">
        <f>Z31+AA31</f>
        <v>934.47</v>
      </c>
      <c r="Z31" s="144">
        <v>934.47</v>
      </c>
      <c r="AA31" s="147"/>
      <c r="AB31" s="59"/>
      <c r="AD31" s="2"/>
      <c r="AE31" s="2"/>
    </row>
    <row r="32" spans="1:31" ht="78.75">
      <c r="A32" s="142" t="s">
        <v>231</v>
      </c>
      <c r="B32" s="142"/>
      <c r="C32" s="143" t="s">
        <v>35</v>
      </c>
      <c r="D32" s="143" t="s">
        <v>38</v>
      </c>
      <c r="E32" s="143" t="s">
        <v>90</v>
      </c>
      <c r="F32" s="143" t="s">
        <v>71</v>
      </c>
      <c r="G32" s="143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7"/>
      <c r="V32" s="147"/>
      <c r="W32" s="147"/>
      <c r="X32" s="148"/>
      <c r="Y32" s="144">
        <f>Y33</f>
        <v>16.42</v>
      </c>
      <c r="Z32" s="144">
        <f>Z33</f>
        <v>16.42</v>
      </c>
      <c r="AA32" s="144">
        <f>AA33</f>
        <v>0</v>
      </c>
      <c r="AB32" s="59"/>
      <c r="AD32" s="2"/>
      <c r="AE32" s="2"/>
    </row>
    <row r="33" spans="1:31" ht="63">
      <c r="A33" s="142" t="s">
        <v>232</v>
      </c>
      <c r="B33" s="142"/>
      <c r="C33" s="143" t="s">
        <v>35</v>
      </c>
      <c r="D33" s="143" t="s">
        <v>38</v>
      </c>
      <c r="E33" s="143" t="s">
        <v>90</v>
      </c>
      <c r="F33" s="143" t="s">
        <v>237</v>
      </c>
      <c r="G33" s="143" t="s">
        <v>72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7"/>
      <c r="V33" s="147"/>
      <c r="W33" s="147"/>
      <c r="X33" s="148"/>
      <c r="Y33" s="144">
        <f>Z33+AA33</f>
        <v>16.42</v>
      </c>
      <c r="Z33" s="144">
        <v>16.42</v>
      </c>
      <c r="AA33" s="147"/>
      <c r="AB33" s="59"/>
      <c r="AD33" s="2"/>
      <c r="AE33" s="2"/>
    </row>
    <row r="34" spans="1:31" ht="15.75">
      <c r="A34" s="142" t="s">
        <v>238</v>
      </c>
      <c r="B34" s="142"/>
      <c r="C34" s="143" t="s">
        <v>35</v>
      </c>
      <c r="D34" s="143" t="s">
        <v>38</v>
      </c>
      <c r="E34" s="143" t="s">
        <v>90</v>
      </c>
      <c r="F34" s="143" t="s">
        <v>241</v>
      </c>
      <c r="G34" s="143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7"/>
      <c r="V34" s="147"/>
      <c r="W34" s="147"/>
      <c r="X34" s="148"/>
      <c r="Y34" s="144">
        <f>Y35</f>
        <v>2.1</v>
      </c>
      <c r="Z34" s="144">
        <f>Z35</f>
        <v>2.1</v>
      </c>
      <c r="AA34" s="147"/>
      <c r="AB34" s="59"/>
      <c r="AD34" s="2"/>
      <c r="AE34" s="2"/>
    </row>
    <row r="35" spans="1:31" ht="47.25">
      <c r="A35" s="142" t="s">
        <v>255</v>
      </c>
      <c r="B35" s="142"/>
      <c r="C35" s="143" t="s">
        <v>35</v>
      </c>
      <c r="D35" s="143" t="s">
        <v>38</v>
      </c>
      <c r="E35" s="143" t="s">
        <v>90</v>
      </c>
      <c r="F35" s="143" t="s">
        <v>240</v>
      </c>
      <c r="G35" s="143" t="s">
        <v>73</v>
      </c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7"/>
      <c r="V35" s="147"/>
      <c r="W35" s="147"/>
      <c r="X35" s="148"/>
      <c r="Y35" s="144">
        <f>Z35+AA35</f>
        <v>2.1</v>
      </c>
      <c r="Z35" s="144">
        <v>2.1</v>
      </c>
      <c r="AA35" s="147"/>
      <c r="AB35" s="59"/>
      <c r="AD35" s="2"/>
      <c r="AE35" s="2"/>
    </row>
    <row r="36" spans="1:85" ht="110.25">
      <c r="A36" s="146" t="s">
        <v>18</v>
      </c>
      <c r="B36" s="146"/>
      <c r="C36" s="143" t="s">
        <v>35</v>
      </c>
      <c r="D36" s="143" t="s">
        <v>40</v>
      </c>
      <c r="E36" s="143" t="s">
        <v>39</v>
      </c>
      <c r="F36" s="143" t="s">
        <v>37</v>
      </c>
      <c r="G36" s="143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7"/>
      <c r="V36" s="147"/>
      <c r="W36" s="147"/>
      <c r="X36" s="148"/>
      <c r="Y36" s="144">
        <f>Y37</f>
        <v>3820.74</v>
      </c>
      <c r="Z36" s="144">
        <f>Z37</f>
        <v>3820.74</v>
      </c>
      <c r="AA36" s="144">
        <f>AA37</f>
        <v>0</v>
      </c>
      <c r="AB36" s="51"/>
      <c r="AC36" s="10"/>
      <c r="AD36" s="3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1:85" ht="47.25">
      <c r="A37" s="146" t="s">
        <v>164</v>
      </c>
      <c r="B37" s="146"/>
      <c r="C37" s="143" t="s">
        <v>35</v>
      </c>
      <c r="D37" s="143" t="s">
        <v>40</v>
      </c>
      <c r="E37" s="143" t="s">
        <v>87</v>
      </c>
      <c r="F37" s="149" t="s">
        <v>37</v>
      </c>
      <c r="G37" s="143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7"/>
      <c r="V37" s="147"/>
      <c r="W37" s="147"/>
      <c r="X37" s="148"/>
      <c r="Y37" s="144">
        <f>Y38+Y41</f>
        <v>3820.74</v>
      </c>
      <c r="Z37" s="144">
        <f>Z38+Z41</f>
        <v>3820.74</v>
      </c>
      <c r="AA37" s="144">
        <f>AA38+AA41</f>
        <v>0</v>
      </c>
      <c r="AB37" s="51"/>
      <c r="AC37" s="10"/>
      <c r="AD37" s="3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85" ht="63">
      <c r="A38" s="142" t="s">
        <v>63</v>
      </c>
      <c r="B38" s="142"/>
      <c r="C38" s="143" t="s">
        <v>35</v>
      </c>
      <c r="D38" s="143" t="s">
        <v>40</v>
      </c>
      <c r="E38" s="143" t="s">
        <v>93</v>
      </c>
      <c r="F38" s="143" t="s">
        <v>37</v>
      </c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7"/>
      <c r="U38" s="147"/>
      <c r="V38" s="147"/>
      <c r="W38" s="148"/>
      <c r="X38" s="148"/>
      <c r="Y38" s="144">
        <f>Y40</f>
        <v>743.85</v>
      </c>
      <c r="Z38" s="144">
        <f>Z40</f>
        <v>743.85</v>
      </c>
      <c r="AA38" s="144">
        <f>AA40</f>
        <v>0</v>
      </c>
      <c r="AB38" s="52" t="e">
        <f>#REF!</f>
        <v>#REF!</v>
      </c>
      <c r="AC38" s="24">
        <v>472</v>
      </c>
      <c r="AD38" s="32" t="e">
        <f>#REF!/AC38</f>
        <v>#REF!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85" ht="126">
      <c r="A39" s="142" t="s">
        <v>235</v>
      </c>
      <c r="B39" s="142"/>
      <c r="C39" s="143" t="s">
        <v>35</v>
      </c>
      <c r="D39" s="143" t="s">
        <v>40</v>
      </c>
      <c r="E39" s="143" t="s">
        <v>93</v>
      </c>
      <c r="F39" s="143" t="s">
        <v>68</v>
      </c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7"/>
      <c r="U39" s="147"/>
      <c r="V39" s="147"/>
      <c r="W39" s="148"/>
      <c r="X39" s="148"/>
      <c r="Y39" s="144">
        <f>Y40</f>
        <v>743.85</v>
      </c>
      <c r="Z39" s="144">
        <f>Z40</f>
        <v>743.85</v>
      </c>
      <c r="AA39" s="144">
        <f>AA40</f>
        <v>0</v>
      </c>
      <c r="AB39" s="52"/>
      <c r="AC39" s="24"/>
      <c r="AD39" s="3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1:85" ht="47.25">
      <c r="A40" s="142" t="s">
        <v>233</v>
      </c>
      <c r="B40" s="142"/>
      <c r="C40" s="143" t="s">
        <v>35</v>
      </c>
      <c r="D40" s="143" t="s">
        <v>40</v>
      </c>
      <c r="E40" s="143" t="s">
        <v>93</v>
      </c>
      <c r="F40" s="142">
        <v>120</v>
      </c>
      <c r="G40" s="142">
        <v>121</v>
      </c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7"/>
      <c r="V40" s="147"/>
      <c r="W40" s="147"/>
      <c r="X40" s="148"/>
      <c r="Y40" s="144">
        <f>Z40+AA40</f>
        <v>743.85</v>
      </c>
      <c r="Z40" s="144">
        <f>680.82+63.03</f>
        <v>743.85</v>
      </c>
      <c r="AA40" s="147"/>
      <c r="AB40" s="52"/>
      <c r="AC40" s="24"/>
      <c r="AD40" s="3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1:85" ht="47.25">
      <c r="A41" s="142" t="s">
        <v>89</v>
      </c>
      <c r="B41" s="142"/>
      <c r="C41" s="143" t="s">
        <v>35</v>
      </c>
      <c r="D41" s="143" t="s">
        <v>40</v>
      </c>
      <c r="E41" s="143" t="s">
        <v>90</v>
      </c>
      <c r="F41" s="143" t="s">
        <v>37</v>
      </c>
      <c r="G41" s="144" t="e">
        <f>#REF!</f>
        <v>#REF!</v>
      </c>
      <c r="H41" s="144" t="e">
        <f>#REF!</f>
        <v>#REF!</v>
      </c>
      <c r="I41" s="144" t="e">
        <f>#REF!</f>
        <v>#REF!</v>
      </c>
      <c r="J41" s="144" t="e">
        <f>#REF!</f>
        <v>#REF!</v>
      </c>
      <c r="K41" s="144" t="e">
        <f>#REF!</f>
        <v>#REF!</v>
      </c>
      <c r="L41" s="144" t="e">
        <f>#REF!</f>
        <v>#REF!</v>
      </c>
      <c r="M41" s="144">
        <v>5481.1</v>
      </c>
      <c r="N41" s="144">
        <v>5481.1</v>
      </c>
      <c r="O41" s="144">
        <v>0</v>
      </c>
      <c r="P41" s="144" t="e">
        <f>#REF!</f>
        <v>#REF!</v>
      </c>
      <c r="Q41" s="144" t="e">
        <f>#REF!</f>
        <v>#REF!</v>
      </c>
      <c r="R41" s="144" t="e">
        <f>#REF!</f>
        <v>#REF!</v>
      </c>
      <c r="S41" s="147" t="e">
        <f>#REF!</f>
        <v>#REF!</v>
      </c>
      <c r="T41" s="147" t="e">
        <f>#REF!</f>
        <v>#REF!</v>
      </c>
      <c r="U41" s="147" t="e">
        <f>#REF!</f>
        <v>#REF!</v>
      </c>
      <c r="V41" s="147" t="e">
        <f>#REF!</f>
        <v>#REF!</v>
      </c>
      <c r="W41" s="147" t="e">
        <f>#REF!</f>
        <v>#REF!</v>
      </c>
      <c r="X41" s="147" t="e">
        <f>#REF!</f>
        <v>#REF!</v>
      </c>
      <c r="Y41" s="147">
        <f>Y42+Y44+Y46</f>
        <v>3076.89</v>
      </c>
      <c r="Z41" s="147">
        <f>Z42+Z44+Z46</f>
        <v>3076.89</v>
      </c>
      <c r="AA41" s="147">
        <f>AA42+AA44+AA46</f>
        <v>0</v>
      </c>
      <c r="AB41" s="52"/>
      <c r="AC41" s="24"/>
      <c r="AD41" s="3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1:85" ht="126">
      <c r="A42" s="142" t="s">
        <v>235</v>
      </c>
      <c r="B42" s="142"/>
      <c r="C42" s="143" t="s">
        <v>35</v>
      </c>
      <c r="D42" s="143" t="s">
        <v>40</v>
      </c>
      <c r="E42" s="143" t="s">
        <v>90</v>
      </c>
      <c r="F42" s="143" t="s">
        <v>68</v>
      </c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7"/>
      <c r="T42" s="147"/>
      <c r="U42" s="147"/>
      <c r="V42" s="147"/>
      <c r="W42" s="147"/>
      <c r="X42" s="147"/>
      <c r="Y42" s="147">
        <f>Y43</f>
        <v>2990.39</v>
      </c>
      <c r="Z42" s="147">
        <f>Z43</f>
        <v>2990.39</v>
      </c>
      <c r="AA42" s="147">
        <f>AA43</f>
        <v>0</v>
      </c>
      <c r="AB42" s="52"/>
      <c r="AC42" s="24"/>
      <c r="AD42" s="3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1:85" ht="47.25">
      <c r="A43" s="142" t="s">
        <v>233</v>
      </c>
      <c r="B43" s="142"/>
      <c r="C43" s="143" t="s">
        <v>35</v>
      </c>
      <c r="D43" s="143" t="s">
        <v>40</v>
      </c>
      <c r="E43" s="143" t="s">
        <v>90</v>
      </c>
      <c r="F43" s="143" t="s">
        <v>234</v>
      </c>
      <c r="G43" s="143" t="s">
        <v>69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7"/>
      <c r="V43" s="147"/>
      <c r="W43" s="147"/>
      <c r="X43" s="148"/>
      <c r="Y43" s="144">
        <f>Z43+AA43</f>
        <v>2990.39</v>
      </c>
      <c r="Z43" s="144">
        <f>3053.42-63.03</f>
        <v>2990.39</v>
      </c>
      <c r="AA43" s="147"/>
      <c r="AB43" s="52"/>
      <c r="AC43" s="24"/>
      <c r="AD43" s="3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1:85" ht="47.25">
      <c r="A44" s="142" t="s">
        <v>236</v>
      </c>
      <c r="B44" s="142"/>
      <c r="C44" s="143" t="s">
        <v>35</v>
      </c>
      <c r="D44" s="143" t="s">
        <v>40</v>
      </c>
      <c r="E44" s="143" t="s">
        <v>90</v>
      </c>
      <c r="F44" s="143" t="s">
        <v>71</v>
      </c>
      <c r="G44" s="143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7"/>
      <c r="V44" s="147"/>
      <c r="W44" s="147"/>
      <c r="X44" s="148"/>
      <c r="Y44" s="144">
        <f>Y45</f>
        <v>31.5</v>
      </c>
      <c r="Z44" s="144">
        <f>Z45</f>
        <v>31.5</v>
      </c>
      <c r="AA44" s="147"/>
      <c r="AB44" s="52"/>
      <c r="AC44" s="24"/>
      <c r="AD44" s="3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</row>
    <row r="45" spans="1:85" ht="78.75">
      <c r="A45" s="142" t="s">
        <v>262</v>
      </c>
      <c r="B45" s="142"/>
      <c r="C45" s="143" t="s">
        <v>35</v>
      </c>
      <c r="D45" s="143" t="s">
        <v>40</v>
      </c>
      <c r="E45" s="143" t="s">
        <v>90</v>
      </c>
      <c r="F45" s="143" t="s">
        <v>237</v>
      </c>
      <c r="G45" s="143" t="s">
        <v>72</v>
      </c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7"/>
      <c r="V45" s="147"/>
      <c r="W45" s="147"/>
      <c r="X45" s="148"/>
      <c r="Y45" s="144">
        <f>Z45+AA45</f>
        <v>31.5</v>
      </c>
      <c r="Z45" s="144">
        <v>31.5</v>
      </c>
      <c r="AA45" s="147"/>
      <c r="AB45" s="52"/>
      <c r="AC45" s="24"/>
      <c r="AD45" s="3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</row>
    <row r="46" spans="1:85" ht="15.75">
      <c r="A46" s="142" t="s">
        <v>238</v>
      </c>
      <c r="B46" s="142"/>
      <c r="C46" s="143" t="s">
        <v>35</v>
      </c>
      <c r="D46" s="143" t="s">
        <v>40</v>
      </c>
      <c r="E46" s="143" t="s">
        <v>90</v>
      </c>
      <c r="F46" s="143" t="s">
        <v>241</v>
      </c>
      <c r="G46" s="143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7"/>
      <c r="V46" s="147"/>
      <c r="W46" s="147"/>
      <c r="X46" s="148"/>
      <c r="Y46" s="144">
        <f>Y47</f>
        <v>55</v>
      </c>
      <c r="Z46" s="144">
        <f>Z47</f>
        <v>55</v>
      </c>
      <c r="AA46" s="144">
        <f>AA47</f>
        <v>0</v>
      </c>
      <c r="AB46" s="52"/>
      <c r="AC46" s="24"/>
      <c r="AD46" s="3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</row>
    <row r="47" spans="1:85" ht="31.5">
      <c r="A47" s="142" t="s">
        <v>239</v>
      </c>
      <c r="B47" s="142"/>
      <c r="C47" s="143" t="s">
        <v>35</v>
      </c>
      <c r="D47" s="143" t="s">
        <v>40</v>
      </c>
      <c r="E47" s="143" t="s">
        <v>90</v>
      </c>
      <c r="F47" s="143" t="s">
        <v>240</v>
      </c>
      <c r="G47" s="143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7"/>
      <c r="V47" s="147"/>
      <c r="W47" s="147"/>
      <c r="X47" s="148"/>
      <c r="Y47" s="144">
        <f>Z47</f>
        <v>55</v>
      </c>
      <c r="Z47" s="144">
        <v>55</v>
      </c>
      <c r="AA47" s="147"/>
      <c r="AB47" s="52"/>
      <c r="AC47" s="24"/>
      <c r="AD47" s="3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</row>
    <row r="48" spans="1:31" ht="31.5">
      <c r="A48" s="142" t="s">
        <v>319</v>
      </c>
      <c r="B48" s="142"/>
      <c r="C48" s="143" t="s">
        <v>35</v>
      </c>
      <c r="D48" s="143" t="s">
        <v>45</v>
      </c>
      <c r="E48" s="143" t="s">
        <v>39</v>
      </c>
      <c r="F48" s="143" t="s">
        <v>37</v>
      </c>
      <c r="G48" s="143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7"/>
      <c r="V48" s="147"/>
      <c r="W48" s="147"/>
      <c r="X48" s="148"/>
      <c r="Y48" s="144">
        <f>Y49</f>
        <v>1186.33</v>
      </c>
      <c r="Z48" s="144">
        <f aca="true" t="shared" si="6" ref="Z48:AA50">Z49</f>
        <v>1186.33</v>
      </c>
      <c r="AA48" s="144">
        <f t="shared" si="6"/>
        <v>0</v>
      </c>
      <c r="AE48" s="2"/>
    </row>
    <row r="49" spans="1:31" ht="47.25">
      <c r="A49" s="142" t="s">
        <v>320</v>
      </c>
      <c r="B49" s="142"/>
      <c r="C49" s="143" t="s">
        <v>35</v>
      </c>
      <c r="D49" s="143" t="s">
        <v>45</v>
      </c>
      <c r="E49" s="143" t="s">
        <v>321</v>
      </c>
      <c r="F49" s="143" t="s">
        <v>37</v>
      </c>
      <c r="G49" s="143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7"/>
      <c r="V49" s="147"/>
      <c r="W49" s="147"/>
      <c r="X49" s="148"/>
      <c r="Y49" s="144">
        <f>Y50</f>
        <v>1186.33</v>
      </c>
      <c r="Z49" s="144">
        <f t="shared" si="6"/>
        <v>1186.33</v>
      </c>
      <c r="AA49" s="144">
        <f t="shared" si="6"/>
        <v>0</v>
      </c>
      <c r="AE49" s="2"/>
    </row>
    <row r="50" spans="1:31" ht="47.25">
      <c r="A50" s="142" t="s">
        <v>236</v>
      </c>
      <c r="B50" s="142"/>
      <c r="C50" s="143" t="s">
        <v>35</v>
      </c>
      <c r="D50" s="143" t="s">
        <v>45</v>
      </c>
      <c r="E50" s="143" t="s">
        <v>321</v>
      </c>
      <c r="F50" s="143" t="s">
        <v>71</v>
      </c>
      <c r="G50" s="143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7"/>
      <c r="V50" s="147"/>
      <c r="W50" s="147"/>
      <c r="X50" s="148"/>
      <c r="Y50" s="144">
        <f>Y51</f>
        <v>1186.33</v>
      </c>
      <c r="Z50" s="144">
        <f t="shared" si="6"/>
        <v>1186.33</v>
      </c>
      <c r="AA50" s="144">
        <f t="shared" si="6"/>
        <v>0</v>
      </c>
      <c r="AE50" s="2"/>
    </row>
    <row r="51" spans="1:31" ht="78.75">
      <c r="A51" s="142" t="s">
        <v>262</v>
      </c>
      <c r="B51" s="142"/>
      <c r="C51" s="143" t="s">
        <v>35</v>
      </c>
      <c r="D51" s="143" t="s">
        <v>45</v>
      </c>
      <c r="E51" s="143" t="s">
        <v>321</v>
      </c>
      <c r="F51" s="143" t="s">
        <v>237</v>
      </c>
      <c r="G51" s="143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7"/>
      <c r="V51" s="147"/>
      <c r="W51" s="147"/>
      <c r="X51" s="148"/>
      <c r="Y51" s="144">
        <f>Z51+AA51</f>
        <v>1186.33</v>
      </c>
      <c r="Z51" s="144">
        <v>1186.33</v>
      </c>
      <c r="AA51" s="147"/>
      <c r="AE51" s="2"/>
    </row>
    <row r="52" spans="1:31" ht="78.75">
      <c r="A52" s="146" t="s">
        <v>19</v>
      </c>
      <c r="B52" s="146"/>
      <c r="C52" s="143" t="s">
        <v>35</v>
      </c>
      <c r="D52" s="143" t="s">
        <v>41</v>
      </c>
      <c r="E52" s="143" t="s">
        <v>39</v>
      </c>
      <c r="F52" s="143" t="s">
        <v>37</v>
      </c>
      <c r="G52" s="147">
        <v>3868.9</v>
      </c>
      <c r="H52" s="147">
        <v>3820</v>
      </c>
      <c r="I52" s="147">
        <v>48.9</v>
      </c>
      <c r="J52" s="147"/>
      <c r="K52" s="147"/>
      <c r="L52" s="147"/>
      <c r="M52" s="144">
        <v>3868.9</v>
      </c>
      <c r="N52" s="144">
        <v>3820</v>
      </c>
      <c r="O52" s="144">
        <v>48.9</v>
      </c>
      <c r="P52" s="147">
        <v>111</v>
      </c>
      <c r="Q52" s="147">
        <v>111</v>
      </c>
      <c r="R52" s="147"/>
      <c r="S52" s="147" t="e">
        <f>#REF!+#REF!</f>
        <v>#REF!</v>
      </c>
      <c r="T52" s="147" t="e">
        <f>#REF!+#REF!</f>
        <v>#REF!</v>
      </c>
      <c r="U52" s="147" t="e">
        <f>#REF!+#REF!</f>
        <v>#REF!</v>
      </c>
      <c r="V52" s="147" t="e">
        <f>#REF!+#REF!</f>
        <v>#REF!</v>
      </c>
      <c r="W52" s="147" t="e">
        <f>#REF!+#REF!</f>
        <v>#REF!</v>
      </c>
      <c r="X52" s="147" t="e">
        <f>#REF!+#REF!</f>
        <v>#REF!</v>
      </c>
      <c r="Y52" s="147">
        <f>Y53</f>
        <v>4426.83</v>
      </c>
      <c r="Z52" s="147">
        <f>Z53</f>
        <v>4426.83</v>
      </c>
      <c r="AA52" s="147">
        <f>AA53</f>
        <v>0</v>
      </c>
      <c r="AE52" s="2"/>
    </row>
    <row r="53" spans="1:31" ht="47.25">
      <c r="A53" s="146" t="s">
        <v>164</v>
      </c>
      <c r="B53" s="146"/>
      <c r="C53" s="143" t="s">
        <v>35</v>
      </c>
      <c r="D53" s="143" t="s">
        <v>41</v>
      </c>
      <c r="E53" s="143" t="s">
        <v>87</v>
      </c>
      <c r="F53" s="143" t="s">
        <v>37</v>
      </c>
      <c r="G53" s="144">
        <f aca="true" t="shared" si="7" ref="G53:L53">G52</f>
        <v>3868.9</v>
      </c>
      <c r="H53" s="144">
        <f t="shared" si="7"/>
        <v>3820</v>
      </c>
      <c r="I53" s="144">
        <f t="shared" si="7"/>
        <v>48.9</v>
      </c>
      <c r="J53" s="144">
        <f t="shared" si="7"/>
        <v>0</v>
      </c>
      <c r="K53" s="144">
        <f t="shared" si="7"/>
        <v>0</v>
      </c>
      <c r="L53" s="144">
        <f t="shared" si="7"/>
        <v>0</v>
      </c>
      <c r="M53" s="144">
        <v>3868.9</v>
      </c>
      <c r="N53" s="144">
        <v>3820</v>
      </c>
      <c r="O53" s="144">
        <v>48.9</v>
      </c>
      <c r="P53" s="144">
        <f>P52</f>
        <v>111</v>
      </c>
      <c r="Q53" s="144">
        <f>Q52</f>
        <v>111</v>
      </c>
      <c r="R53" s="144">
        <f>R52</f>
        <v>0</v>
      </c>
      <c r="S53" s="147" t="e">
        <f>#REF!</f>
        <v>#REF!</v>
      </c>
      <c r="T53" s="147" t="e">
        <f>#REF!</f>
        <v>#REF!</v>
      </c>
      <c r="U53" s="147" t="e">
        <f>#REF!</f>
        <v>#REF!</v>
      </c>
      <c r="V53" s="147" t="e">
        <f>#REF!</f>
        <v>#REF!</v>
      </c>
      <c r="W53" s="147" t="e">
        <f>#REF!</f>
        <v>#REF!</v>
      </c>
      <c r="X53" s="147" t="e">
        <f>#REF!</f>
        <v>#REF!</v>
      </c>
      <c r="Y53" s="147">
        <f>Y54+Y61+Y66+Y71+Y76+Y79+Y84+Y87+Y90+Y93+Y96</f>
        <v>4426.83</v>
      </c>
      <c r="Z53" s="147">
        <f>Z54+Z61+Z66+Z71+Z76+Z79+Z84+Z87+Z90+Z93+Z96</f>
        <v>4426.83</v>
      </c>
      <c r="AA53" s="147">
        <f>AA54+AA61+AA66+AA71+AA76+AA79+AA84+AA87+AA90+AA93+AA96</f>
        <v>0</v>
      </c>
      <c r="AE53" s="2"/>
    </row>
    <row r="54" spans="1:31" ht="47.25">
      <c r="A54" s="142" t="s">
        <v>89</v>
      </c>
      <c r="B54" s="142"/>
      <c r="C54" s="143" t="s">
        <v>35</v>
      </c>
      <c r="D54" s="143" t="s">
        <v>41</v>
      </c>
      <c r="E54" s="143" t="s">
        <v>90</v>
      </c>
      <c r="F54" s="143" t="s">
        <v>37</v>
      </c>
      <c r="G54" s="144">
        <f aca="true" t="shared" si="8" ref="G54:L54">G52</f>
        <v>3868.9</v>
      </c>
      <c r="H54" s="144">
        <f t="shared" si="8"/>
        <v>3820</v>
      </c>
      <c r="I54" s="144">
        <f t="shared" si="8"/>
        <v>48.9</v>
      </c>
      <c r="J54" s="144">
        <f t="shared" si="8"/>
        <v>0</v>
      </c>
      <c r="K54" s="144">
        <f t="shared" si="8"/>
        <v>0</v>
      </c>
      <c r="L54" s="144">
        <f t="shared" si="8"/>
        <v>0</v>
      </c>
      <c r="M54" s="144">
        <v>496.9</v>
      </c>
      <c r="N54" s="144">
        <v>496.9</v>
      </c>
      <c r="O54" s="144">
        <v>0</v>
      </c>
      <c r="P54" s="144">
        <f>P52</f>
        <v>111</v>
      </c>
      <c r="Q54" s="144">
        <f>Q52</f>
        <v>111</v>
      </c>
      <c r="R54" s="144">
        <f>R52</f>
        <v>0</v>
      </c>
      <c r="S54" s="147" t="e">
        <f>#REF!</f>
        <v>#REF!</v>
      </c>
      <c r="T54" s="147" t="e">
        <f>#REF!</f>
        <v>#REF!</v>
      </c>
      <c r="U54" s="147" t="e">
        <f>#REF!</f>
        <v>#REF!</v>
      </c>
      <c r="V54" s="147" t="e">
        <f>#REF!</f>
        <v>#REF!</v>
      </c>
      <c r="W54" s="147" t="e">
        <f>#REF!</f>
        <v>#REF!</v>
      </c>
      <c r="X54" s="147" t="e">
        <f>#REF!</f>
        <v>#REF!</v>
      </c>
      <c r="Y54" s="147">
        <f>Y55+Y57+Y59</f>
        <v>4122.14</v>
      </c>
      <c r="Z54" s="147">
        <f>Z55+Z57+Z59</f>
        <v>4122.14</v>
      </c>
      <c r="AA54" s="147">
        <f>AA55+AA57+AA59</f>
        <v>0</v>
      </c>
      <c r="AE54" s="2"/>
    </row>
    <row r="55" spans="1:31" ht="126">
      <c r="A55" s="142" t="s">
        <v>235</v>
      </c>
      <c r="B55" s="142"/>
      <c r="C55" s="143" t="s">
        <v>35</v>
      </c>
      <c r="D55" s="143" t="s">
        <v>41</v>
      </c>
      <c r="E55" s="143" t="s">
        <v>90</v>
      </c>
      <c r="F55" s="143" t="s">
        <v>68</v>
      </c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7"/>
      <c r="T55" s="147"/>
      <c r="U55" s="147"/>
      <c r="V55" s="147"/>
      <c r="W55" s="147"/>
      <c r="X55" s="147"/>
      <c r="Y55" s="147">
        <f>Y56</f>
        <v>4100.54</v>
      </c>
      <c r="Z55" s="147">
        <f>Z56</f>
        <v>4100.54</v>
      </c>
      <c r="AA55" s="147">
        <f>AA56</f>
        <v>0</v>
      </c>
      <c r="AE55" s="2"/>
    </row>
    <row r="56" spans="1:31" ht="47.25">
      <c r="A56" s="142" t="s">
        <v>233</v>
      </c>
      <c r="B56" s="142"/>
      <c r="C56" s="143" t="s">
        <v>35</v>
      </c>
      <c r="D56" s="143" t="s">
        <v>41</v>
      </c>
      <c r="E56" s="143" t="s">
        <v>90</v>
      </c>
      <c r="F56" s="143" t="s">
        <v>234</v>
      </c>
      <c r="G56" s="143" t="s">
        <v>69</v>
      </c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7"/>
      <c r="V56" s="147"/>
      <c r="W56" s="147"/>
      <c r="X56" s="148"/>
      <c r="Y56" s="144">
        <f>Z56+AA56</f>
        <v>4100.54</v>
      </c>
      <c r="Z56" s="144">
        <v>4100.54</v>
      </c>
      <c r="AA56" s="147"/>
      <c r="AE56" s="2"/>
    </row>
    <row r="57" spans="1:85" ht="78.75">
      <c r="A57" s="142" t="s">
        <v>231</v>
      </c>
      <c r="B57" s="142"/>
      <c r="C57" s="143" t="s">
        <v>35</v>
      </c>
      <c r="D57" s="143" t="s">
        <v>41</v>
      </c>
      <c r="E57" s="143" t="s">
        <v>90</v>
      </c>
      <c r="F57" s="143" t="s">
        <v>71</v>
      </c>
      <c r="G57" s="143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7"/>
      <c r="V57" s="147"/>
      <c r="W57" s="147"/>
      <c r="X57" s="148"/>
      <c r="Y57" s="144">
        <f>Y58</f>
        <v>9.100000000000001</v>
      </c>
      <c r="Z57" s="144">
        <f>Z58</f>
        <v>9.100000000000001</v>
      </c>
      <c r="AA57" s="144">
        <f>AA58</f>
        <v>0</v>
      </c>
      <c r="AB57" s="52"/>
      <c r="AC57" s="9">
        <f>AC58</f>
        <v>4535</v>
      </c>
      <c r="AD57" s="32">
        <f>Z126/AC57</f>
        <v>1.0851708930540243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</row>
    <row r="58" spans="1:85" ht="63">
      <c r="A58" s="142" t="s">
        <v>232</v>
      </c>
      <c r="B58" s="142"/>
      <c r="C58" s="143" t="s">
        <v>35</v>
      </c>
      <c r="D58" s="143" t="s">
        <v>41</v>
      </c>
      <c r="E58" s="143" t="s">
        <v>90</v>
      </c>
      <c r="F58" s="143" t="s">
        <v>237</v>
      </c>
      <c r="G58" s="143" t="s">
        <v>72</v>
      </c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7"/>
      <c r="V58" s="147"/>
      <c r="W58" s="147"/>
      <c r="X58" s="148"/>
      <c r="Y58" s="144">
        <f>Z58+AA58</f>
        <v>9.100000000000001</v>
      </c>
      <c r="Z58" s="144">
        <f>19.1-10</f>
        <v>9.100000000000001</v>
      </c>
      <c r="AA58" s="147"/>
      <c r="AB58" s="52"/>
      <c r="AC58" s="24">
        <v>4535</v>
      </c>
      <c r="AD58" s="32" t="e">
        <f>#REF!/AC58</f>
        <v>#REF!</v>
      </c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</row>
    <row r="59" spans="1:85" ht="15.75">
      <c r="A59" s="142" t="s">
        <v>238</v>
      </c>
      <c r="B59" s="142"/>
      <c r="C59" s="143" t="s">
        <v>35</v>
      </c>
      <c r="D59" s="143" t="s">
        <v>41</v>
      </c>
      <c r="E59" s="143" t="s">
        <v>90</v>
      </c>
      <c r="F59" s="143" t="s">
        <v>241</v>
      </c>
      <c r="G59" s="143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7"/>
      <c r="V59" s="147"/>
      <c r="W59" s="147"/>
      <c r="X59" s="148"/>
      <c r="Y59" s="144">
        <f>Y60</f>
        <v>12.5</v>
      </c>
      <c r="Z59" s="144">
        <f>Z60</f>
        <v>12.5</v>
      </c>
      <c r="AA59" s="144">
        <f>AA60</f>
        <v>0</v>
      </c>
      <c r="AB59" s="52"/>
      <c r="AC59" s="24"/>
      <c r="AD59" s="3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</row>
    <row r="60" spans="1:85" ht="31.5">
      <c r="A60" s="142" t="s">
        <v>239</v>
      </c>
      <c r="B60" s="142"/>
      <c r="C60" s="143" t="s">
        <v>35</v>
      </c>
      <c r="D60" s="143" t="s">
        <v>41</v>
      </c>
      <c r="E60" s="143" t="s">
        <v>90</v>
      </c>
      <c r="F60" s="143" t="s">
        <v>240</v>
      </c>
      <c r="G60" s="143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7"/>
      <c r="V60" s="147"/>
      <c r="W60" s="147"/>
      <c r="X60" s="148"/>
      <c r="Y60" s="144">
        <f>Z60+AA60</f>
        <v>12.5</v>
      </c>
      <c r="Z60" s="144">
        <v>12.5</v>
      </c>
      <c r="AA60" s="144"/>
      <c r="AB60" s="52"/>
      <c r="AC60" s="24"/>
      <c r="AD60" s="3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</row>
    <row r="61" spans="1:85" ht="47.25">
      <c r="A61" s="142" t="s">
        <v>348</v>
      </c>
      <c r="B61" s="142"/>
      <c r="C61" s="143" t="s">
        <v>35</v>
      </c>
      <c r="D61" s="143" t="s">
        <v>41</v>
      </c>
      <c r="E61" s="143" t="s">
        <v>350</v>
      </c>
      <c r="F61" s="143" t="s">
        <v>37</v>
      </c>
      <c r="G61" s="143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7"/>
      <c r="V61" s="147"/>
      <c r="W61" s="147"/>
      <c r="X61" s="148"/>
      <c r="Y61" s="144">
        <f>Y62+Y64</f>
        <v>50</v>
      </c>
      <c r="Z61" s="144">
        <f>Z62+Z64</f>
        <v>50</v>
      </c>
      <c r="AA61" s="144">
        <f>AA62+AA64</f>
        <v>0</v>
      </c>
      <c r="AB61" s="52"/>
      <c r="AC61" s="24"/>
      <c r="AD61" s="3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ht="126">
      <c r="A62" s="142" t="s">
        <v>235</v>
      </c>
      <c r="B62" s="142"/>
      <c r="C62" s="143" t="s">
        <v>35</v>
      </c>
      <c r="D62" s="143" t="s">
        <v>41</v>
      </c>
      <c r="E62" s="143" t="s">
        <v>350</v>
      </c>
      <c r="F62" s="143" t="s">
        <v>68</v>
      </c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7"/>
      <c r="T62" s="147"/>
      <c r="U62" s="147"/>
      <c r="V62" s="147"/>
      <c r="W62" s="147"/>
      <c r="X62" s="147"/>
      <c r="Y62" s="147">
        <f>Y63</f>
        <v>44.8</v>
      </c>
      <c r="Z62" s="147">
        <f>Z63</f>
        <v>44.8</v>
      </c>
      <c r="AA62" s="147">
        <f>AA63</f>
        <v>0</v>
      </c>
      <c r="AB62" s="52"/>
      <c r="AC62" s="24"/>
      <c r="AD62" s="3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</row>
    <row r="63" spans="1:85" ht="47.25">
      <c r="A63" s="142" t="s">
        <v>233</v>
      </c>
      <c r="B63" s="142"/>
      <c r="C63" s="143" t="s">
        <v>35</v>
      </c>
      <c r="D63" s="143" t="s">
        <v>41</v>
      </c>
      <c r="E63" s="143" t="s">
        <v>350</v>
      </c>
      <c r="F63" s="142">
        <v>120</v>
      </c>
      <c r="G63" s="142">
        <v>121</v>
      </c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7"/>
      <c r="V63" s="147"/>
      <c r="W63" s="147"/>
      <c r="X63" s="148"/>
      <c r="Y63" s="144">
        <f>Z63+AA63</f>
        <v>44.8</v>
      </c>
      <c r="Z63" s="144">
        <f>46.41-1.61</f>
        <v>44.8</v>
      </c>
      <c r="AA63" s="147"/>
      <c r="AB63" s="52"/>
      <c r="AC63" s="24"/>
      <c r="AD63" s="3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</row>
    <row r="64" spans="1:85" ht="78.75">
      <c r="A64" s="142" t="s">
        <v>231</v>
      </c>
      <c r="B64" s="142"/>
      <c r="C64" s="143" t="s">
        <v>35</v>
      </c>
      <c r="D64" s="143" t="s">
        <v>41</v>
      </c>
      <c r="E64" s="143" t="s">
        <v>350</v>
      </c>
      <c r="F64" s="143" t="s">
        <v>71</v>
      </c>
      <c r="G64" s="143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7"/>
      <c r="V64" s="147"/>
      <c r="W64" s="147"/>
      <c r="X64" s="148"/>
      <c r="Y64" s="144">
        <f>Y65</f>
        <v>5.2</v>
      </c>
      <c r="Z64" s="144">
        <f>Z65</f>
        <v>5.2</v>
      </c>
      <c r="AA64" s="144">
        <f>AA65</f>
        <v>0</v>
      </c>
      <c r="AB64" s="52"/>
      <c r="AC64" s="24"/>
      <c r="AD64" s="3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</row>
    <row r="65" spans="1:85" ht="63">
      <c r="A65" s="142" t="s">
        <v>232</v>
      </c>
      <c r="B65" s="142"/>
      <c r="C65" s="143" t="s">
        <v>35</v>
      </c>
      <c r="D65" s="143" t="s">
        <v>41</v>
      </c>
      <c r="E65" s="143" t="s">
        <v>350</v>
      </c>
      <c r="F65" s="143" t="s">
        <v>237</v>
      </c>
      <c r="G65" s="143" t="s">
        <v>72</v>
      </c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7"/>
      <c r="V65" s="147"/>
      <c r="W65" s="147"/>
      <c r="X65" s="148"/>
      <c r="Y65" s="144">
        <f>Z65+AA65</f>
        <v>5.2</v>
      </c>
      <c r="Z65" s="144">
        <f>3.59+1.61</f>
        <v>5.2</v>
      </c>
      <c r="AA65" s="147"/>
      <c r="AB65" s="51"/>
      <c r="AC65" s="9">
        <f>AC67</f>
        <v>9098</v>
      </c>
      <c r="AD65" s="32">
        <f>Z151/AC65</f>
        <v>0.013817322488459</v>
      </c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</row>
    <row r="66" spans="1:85" ht="47.25">
      <c r="A66" s="142" t="s">
        <v>332</v>
      </c>
      <c r="B66" s="142"/>
      <c r="C66" s="143" t="s">
        <v>35</v>
      </c>
      <c r="D66" s="143" t="s">
        <v>41</v>
      </c>
      <c r="E66" s="143" t="s">
        <v>333</v>
      </c>
      <c r="F66" s="143" t="s">
        <v>37</v>
      </c>
      <c r="G66" s="143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7"/>
      <c r="V66" s="147"/>
      <c r="W66" s="147"/>
      <c r="X66" s="148"/>
      <c r="Y66" s="144">
        <f>Y67+Y69</f>
        <v>48.169999999999995</v>
      </c>
      <c r="Z66" s="144">
        <f>Z67+Z69</f>
        <v>48.169999999999995</v>
      </c>
      <c r="AA66" s="144">
        <f>AA67+AA69</f>
        <v>0</v>
      </c>
      <c r="AB66" s="51"/>
      <c r="AC66" s="9"/>
      <c r="AD66" s="3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</row>
    <row r="67" spans="1:85" ht="126">
      <c r="A67" s="142" t="s">
        <v>235</v>
      </c>
      <c r="B67" s="142"/>
      <c r="C67" s="143" t="s">
        <v>35</v>
      </c>
      <c r="D67" s="143" t="s">
        <v>41</v>
      </c>
      <c r="E67" s="143" t="s">
        <v>333</v>
      </c>
      <c r="F67" s="143" t="s">
        <v>68</v>
      </c>
      <c r="G67" s="143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7"/>
      <c r="V67" s="147"/>
      <c r="W67" s="147"/>
      <c r="X67" s="148"/>
      <c r="Y67" s="144">
        <f>Y68</f>
        <v>44.8</v>
      </c>
      <c r="Z67" s="144">
        <f>Z68</f>
        <v>44.8</v>
      </c>
      <c r="AA67" s="147"/>
      <c r="AB67" s="51"/>
      <c r="AC67" s="24">
        <v>9098</v>
      </c>
      <c r="AD67" s="32" t="e">
        <f>#REF!/AC67</f>
        <v>#REF!</v>
      </c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</row>
    <row r="68" spans="1:85" ht="47.25">
      <c r="A68" s="142" t="s">
        <v>233</v>
      </c>
      <c r="B68" s="142"/>
      <c r="C68" s="143" t="s">
        <v>35</v>
      </c>
      <c r="D68" s="143" t="s">
        <v>41</v>
      </c>
      <c r="E68" s="143" t="s">
        <v>333</v>
      </c>
      <c r="F68" s="143" t="s">
        <v>234</v>
      </c>
      <c r="G68" s="143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7"/>
      <c r="V68" s="147"/>
      <c r="W68" s="147"/>
      <c r="X68" s="148"/>
      <c r="Y68" s="144">
        <f>Z68+AA68</f>
        <v>44.8</v>
      </c>
      <c r="Z68" s="144">
        <v>44.8</v>
      </c>
      <c r="AA68" s="147"/>
      <c r="AB68" s="51"/>
      <c r="AC68" s="24"/>
      <c r="AD68" s="3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</row>
    <row r="69" spans="1:85" ht="252">
      <c r="A69" s="142" t="s">
        <v>231</v>
      </c>
      <c r="B69" s="143">
        <v>945</v>
      </c>
      <c r="C69" s="143" t="s">
        <v>35</v>
      </c>
      <c r="D69" s="143" t="s">
        <v>41</v>
      </c>
      <c r="E69" s="143" t="s">
        <v>333</v>
      </c>
      <c r="F69" s="143" t="s">
        <v>71</v>
      </c>
      <c r="G69" s="144">
        <f>G70</f>
        <v>3.37</v>
      </c>
      <c r="H69" s="144">
        <f>H70</f>
        <v>3.37</v>
      </c>
      <c r="I69" s="144">
        <f>I70</f>
        <v>0</v>
      </c>
      <c r="J69" s="142" t="s">
        <v>231</v>
      </c>
      <c r="K69" s="143">
        <v>945</v>
      </c>
      <c r="L69" s="143" t="s">
        <v>35</v>
      </c>
      <c r="M69" s="143" t="s">
        <v>41</v>
      </c>
      <c r="N69" s="143" t="s">
        <v>333</v>
      </c>
      <c r="O69" s="143" t="s">
        <v>71</v>
      </c>
      <c r="P69" s="144">
        <f>P70</f>
        <v>3.37</v>
      </c>
      <c r="Q69" s="144">
        <f>Q70</f>
        <v>3.37</v>
      </c>
      <c r="R69" s="144">
        <f>R70</f>
        <v>0</v>
      </c>
      <c r="S69" s="142" t="s">
        <v>231</v>
      </c>
      <c r="T69" s="143">
        <v>945</v>
      </c>
      <c r="U69" s="143" t="s">
        <v>35</v>
      </c>
      <c r="V69" s="143" t="s">
        <v>41</v>
      </c>
      <c r="W69" s="143" t="s">
        <v>333</v>
      </c>
      <c r="X69" s="143" t="s">
        <v>71</v>
      </c>
      <c r="Y69" s="144">
        <f>Y70</f>
        <v>3.37</v>
      </c>
      <c r="Z69" s="144">
        <f>Z70</f>
        <v>3.37</v>
      </c>
      <c r="AA69" s="144">
        <f>AA70</f>
        <v>0</v>
      </c>
      <c r="AB69" s="51"/>
      <c r="AC69" s="24"/>
      <c r="AD69" s="3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</row>
    <row r="70" spans="1:85" ht="236.25">
      <c r="A70" s="142" t="s">
        <v>232</v>
      </c>
      <c r="B70" s="143">
        <v>945</v>
      </c>
      <c r="C70" s="143" t="s">
        <v>35</v>
      </c>
      <c r="D70" s="143" t="s">
        <v>41</v>
      </c>
      <c r="E70" s="143" t="s">
        <v>333</v>
      </c>
      <c r="F70" s="143" t="s">
        <v>237</v>
      </c>
      <c r="G70" s="144">
        <f>H70</f>
        <v>3.37</v>
      </c>
      <c r="H70" s="144">
        <v>3.37</v>
      </c>
      <c r="I70" s="147"/>
      <c r="J70" s="142" t="s">
        <v>232</v>
      </c>
      <c r="K70" s="143">
        <v>945</v>
      </c>
      <c r="L70" s="143" t="s">
        <v>35</v>
      </c>
      <c r="M70" s="143" t="s">
        <v>41</v>
      </c>
      <c r="N70" s="143" t="s">
        <v>333</v>
      </c>
      <c r="O70" s="143" t="s">
        <v>237</v>
      </c>
      <c r="P70" s="144">
        <f>Q70</f>
        <v>3.37</v>
      </c>
      <c r="Q70" s="144">
        <v>3.37</v>
      </c>
      <c r="R70" s="147"/>
      <c r="S70" s="142" t="s">
        <v>232</v>
      </c>
      <c r="T70" s="143">
        <v>945</v>
      </c>
      <c r="U70" s="143" t="s">
        <v>35</v>
      </c>
      <c r="V70" s="143" t="s">
        <v>41</v>
      </c>
      <c r="W70" s="143" t="s">
        <v>333</v>
      </c>
      <c r="X70" s="143" t="s">
        <v>237</v>
      </c>
      <c r="Y70" s="144">
        <f>Z70</f>
        <v>3.37</v>
      </c>
      <c r="Z70" s="144">
        <v>3.37</v>
      </c>
      <c r="AA70" s="147"/>
      <c r="AB70" s="51"/>
      <c r="AC70" s="9">
        <f>AC71</f>
        <v>0</v>
      </c>
      <c r="AD70" s="32" t="e">
        <f>#REF!/AC70</f>
        <v>#REF!</v>
      </c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</row>
    <row r="71" spans="1:85" ht="47.25">
      <c r="A71" s="142" t="s">
        <v>334</v>
      </c>
      <c r="B71" s="142"/>
      <c r="C71" s="143" t="s">
        <v>35</v>
      </c>
      <c r="D71" s="143" t="s">
        <v>41</v>
      </c>
      <c r="E71" s="143" t="s">
        <v>335</v>
      </c>
      <c r="F71" s="143" t="s">
        <v>37</v>
      </c>
      <c r="G71" s="143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7"/>
      <c r="V71" s="147"/>
      <c r="W71" s="147"/>
      <c r="X71" s="148"/>
      <c r="Y71" s="144">
        <f>Y72+Y74</f>
        <v>51.87</v>
      </c>
      <c r="Z71" s="144">
        <f>Z72+Z74</f>
        <v>51.87</v>
      </c>
      <c r="AA71" s="144">
        <f>AA72+AA74</f>
        <v>0</v>
      </c>
      <c r="AB71" s="51" t="e">
        <f>AB73</f>
        <v>#REF!</v>
      </c>
      <c r="AC71" s="24"/>
      <c r="AD71" s="32" t="e">
        <f>#REF!/AC71</f>
        <v>#REF!</v>
      </c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</row>
    <row r="72" spans="1:85" ht="126">
      <c r="A72" s="142" t="s">
        <v>235</v>
      </c>
      <c r="B72" s="142"/>
      <c r="C72" s="143" t="s">
        <v>35</v>
      </c>
      <c r="D72" s="143" t="s">
        <v>41</v>
      </c>
      <c r="E72" s="143" t="s">
        <v>335</v>
      </c>
      <c r="F72" s="143" t="s">
        <v>68</v>
      </c>
      <c r="G72" s="143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7"/>
      <c r="V72" s="147"/>
      <c r="W72" s="147"/>
      <c r="X72" s="148"/>
      <c r="Y72" s="144">
        <f>Y73</f>
        <v>44.8</v>
      </c>
      <c r="Z72" s="144">
        <f>Z73</f>
        <v>44.8</v>
      </c>
      <c r="AA72" s="147"/>
      <c r="AB72" s="51"/>
      <c r="AC72" s="24"/>
      <c r="AD72" s="3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</row>
    <row r="73" spans="1:85" ht="47.25">
      <c r="A73" s="142" t="s">
        <v>233</v>
      </c>
      <c r="B73" s="142"/>
      <c r="C73" s="143" t="s">
        <v>35</v>
      </c>
      <c r="D73" s="143" t="s">
        <v>41</v>
      </c>
      <c r="E73" s="143" t="s">
        <v>335</v>
      </c>
      <c r="F73" s="143" t="s">
        <v>234</v>
      </c>
      <c r="G73" s="143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7"/>
      <c r="V73" s="147"/>
      <c r="W73" s="147"/>
      <c r="X73" s="148"/>
      <c r="Y73" s="144">
        <f>Z73+AA73</f>
        <v>44.8</v>
      </c>
      <c r="Z73" s="144">
        <f>25+19.8</f>
        <v>44.8</v>
      </c>
      <c r="AA73" s="147"/>
      <c r="AB73" s="51" t="e">
        <f>AB74+#REF!+#REF!</f>
        <v>#REF!</v>
      </c>
      <c r="AC73" s="9">
        <f>AC74</f>
        <v>0</v>
      </c>
      <c r="AD73" s="32" t="e">
        <f>#REF!/AC73</f>
        <v>#REF!</v>
      </c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</row>
    <row r="74" spans="1:85" ht="78.75">
      <c r="A74" s="142" t="s">
        <v>231</v>
      </c>
      <c r="B74" s="142"/>
      <c r="C74" s="143" t="s">
        <v>35</v>
      </c>
      <c r="D74" s="143" t="s">
        <v>41</v>
      </c>
      <c r="E74" s="143" t="s">
        <v>335</v>
      </c>
      <c r="F74" s="143" t="s">
        <v>71</v>
      </c>
      <c r="G74" s="143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7"/>
      <c r="V74" s="147"/>
      <c r="W74" s="147"/>
      <c r="X74" s="148"/>
      <c r="Y74" s="144">
        <f>Y75</f>
        <v>7.07</v>
      </c>
      <c r="Z74" s="144">
        <f>Z75</f>
        <v>7.07</v>
      </c>
      <c r="AA74" s="144">
        <f>AA75</f>
        <v>0</v>
      </c>
      <c r="AB74" s="52" t="e">
        <f>#REF!</f>
        <v>#REF!</v>
      </c>
      <c r="AC74" s="24"/>
      <c r="AD74" s="32" t="e">
        <f>#REF!/AC74</f>
        <v>#REF!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</row>
    <row r="75" spans="1:85" ht="63">
      <c r="A75" s="142" t="s">
        <v>232</v>
      </c>
      <c r="B75" s="142"/>
      <c r="C75" s="143" t="s">
        <v>35</v>
      </c>
      <c r="D75" s="143" t="s">
        <v>41</v>
      </c>
      <c r="E75" s="143" t="s">
        <v>335</v>
      </c>
      <c r="F75" s="143" t="s">
        <v>237</v>
      </c>
      <c r="G75" s="143" t="s">
        <v>72</v>
      </c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7"/>
      <c r="V75" s="147"/>
      <c r="W75" s="147"/>
      <c r="X75" s="148"/>
      <c r="Y75" s="144">
        <f>Z75+AA75</f>
        <v>7.07</v>
      </c>
      <c r="Z75" s="144">
        <v>7.07</v>
      </c>
      <c r="AA75" s="147"/>
      <c r="AB75" s="52"/>
      <c r="AC75" s="24"/>
      <c r="AD75" s="3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</row>
    <row r="76" spans="1:85" ht="47.25">
      <c r="A76" s="142" t="s">
        <v>336</v>
      </c>
      <c r="B76" s="142"/>
      <c r="C76" s="143" t="s">
        <v>35</v>
      </c>
      <c r="D76" s="143" t="s">
        <v>41</v>
      </c>
      <c r="E76" s="143" t="s">
        <v>337</v>
      </c>
      <c r="F76" s="143" t="s">
        <v>37</v>
      </c>
      <c r="G76" s="143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7"/>
      <c r="V76" s="147"/>
      <c r="W76" s="147"/>
      <c r="X76" s="148"/>
      <c r="Y76" s="144">
        <f>Y77</f>
        <v>30</v>
      </c>
      <c r="Z76" s="144">
        <f>Z77</f>
        <v>30</v>
      </c>
      <c r="AA76" s="144">
        <f>AA77</f>
        <v>0</v>
      </c>
      <c r="AB76" s="52"/>
      <c r="AC76" s="24"/>
      <c r="AD76" s="3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</row>
    <row r="77" spans="1:85" ht="126">
      <c r="A77" s="142" t="s">
        <v>235</v>
      </c>
      <c r="B77" s="142"/>
      <c r="C77" s="143" t="s">
        <v>35</v>
      </c>
      <c r="D77" s="143" t="s">
        <v>41</v>
      </c>
      <c r="E77" s="143" t="s">
        <v>337</v>
      </c>
      <c r="F77" s="143" t="s">
        <v>68</v>
      </c>
      <c r="G77" s="143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7"/>
      <c r="V77" s="147"/>
      <c r="W77" s="147"/>
      <c r="X77" s="148"/>
      <c r="Y77" s="144">
        <f>Y78</f>
        <v>30</v>
      </c>
      <c r="Z77" s="144">
        <f>Z78</f>
        <v>30</v>
      </c>
      <c r="AA77" s="147"/>
      <c r="AB77" s="52"/>
      <c r="AC77" s="24"/>
      <c r="AD77" s="3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</row>
    <row r="78" spans="1:85" ht="47.25">
      <c r="A78" s="142" t="s">
        <v>233</v>
      </c>
      <c r="B78" s="142"/>
      <c r="C78" s="143" t="s">
        <v>35</v>
      </c>
      <c r="D78" s="143" t="s">
        <v>41</v>
      </c>
      <c r="E78" s="143" t="s">
        <v>337</v>
      </c>
      <c r="F78" s="143" t="s">
        <v>234</v>
      </c>
      <c r="G78" s="143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7"/>
      <c r="V78" s="147"/>
      <c r="W78" s="147"/>
      <c r="X78" s="148"/>
      <c r="Y78" s="144">
        <f>Z78+AA78</f>
        <v>30</v>
      </c>
      <c r="Z78" s="144">
        <v>30</v>
      </c>
      <c r="AA78" s="147"/>
      <c r="AB78" s="52"/>
      <c r="AC78" s="24"/>
      <c r="AD78" s="3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</row>
    <row r="79" spans="1:85" ht="47.25">
      <c r="A79" s="142" t="s">
        <v>338</v>
      </c>
      <c r="B79" s="142"/>
      <c r="C79" s="143" t="s">
        <v>35</v>
      </c>
      <c r="D79" s="143" t="s">
        <v>41</v>
      </c>
      <c r="E79" s="143" t="s">
        <v>339</v>
      </c>
      <c r="F79" s="143" t="s">
        <v>37</v>
      </c>
      <c r="G79" s="143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7"/>
      <c r="V79" s="147"/>
      <c r="W79" s="147"/>
      <c r="X79" s="148"/>
      <c r="Y79" s="144">
        <f>Y81+Y83</f>
        <v>54.65</v>
      </c>
      <c r="Z79" s="144">
        <f>Z81+Z83</f>
        <v>54.65</v>
      </c>
      <c r="AA79" s="144">
        <f>AA81+AA83</f>
        <v>0</v>
      </c>
      <c r="AB79" s="52"/>
      <c r="AC79" s="24"/>
      <c r="AD79" s="3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</row>
    <row r="80" spans="1:85" ht="126">
      <c r="A80" s="142" t="s">
        <v>235</v>
      </c>
      <c r="B80" s="142"/>
      <c r="C80" s="143" t="s">
        <v>35</v>
      </c>
      <c r="D80" s="143" t="s">
        <v>41</v>
      </c>
      <c r="E80" s="143" t="s">
        <v>339</v>
      </c>
      <c r="F80" s="143" t="s">
        <v>68</v>
      </c>
      <c r="G80" s="143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7"/>
      <c r="V80" s="147"/>
      <c r="W80" s="147"/>
      <c r="X80" s="148"/>
      <c r="Y80" s="144">
        <f>Y81</f>
        <v>46.41</v>
      </c>
      <c r="Z80" s="144">
        <f>Z81</f>
        <v>46.41</v>
      </c>
      <c r="AA80" s="144">
        <f>AA81</f>
        <v>0</v>
      </c>
      <c r="AB80" s="51">
        <f>AB81</f>
        <v>0</v>
      </c>
      <c r="AC80" s="24"/>
      <c r="AD80" s="3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</row>
    <row r="81" spans="1:85" ht="47.25">
      <c r="A81" s="142" t="s">
        <v>233</v>
      </c>
      <c r="B81" s="142"/>
      <c r="C81" s="143" t="s">
        <v>35</v>
      </c>
      <c r="D81" s="143" t="s">
        <v>41</v>
      </c>
      <c r="E81" s="143" t="s">
        <v>339</v>
      </c>
      <c r="F81" s="143" t="s">
        <v>234</v>
      </c>
      <c r="G81" s="143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7"/>
      <c r="V81" s="147"/>
      <c r="W81" s="147"/>
      <c r="X81" s="148"/>
      <c r="Y81" s="144">
        <f>Z81+AA81</f>
        <v>46.41</v>
      </c>
      <c r="Z81" s="144">
        <v>46.41</v>
      </c>
      <c r="AA81" s="147"/>
      <c r="AB81" s="51"/>
      <c r="AC81" s="23" t="e">
        <f>#REF!</f>
        <v>#REF!</v>
      </c>
      <c r="AD81" s="32" t="e">
        <f>Z167/AC81</f>
        <v>#REF!</v>
      </c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</row>
    <row r="82" spans="1:85" ht="78.75">
      <c r="A82" s="142" t="s">
        <v>231</v>
      </c>
      <c r="B82" s="142"/>
      <c r="C82" s="143" t="s">
        <v>35</v>
      </c>
      <c r="D82" s="143" t="s">
        <v>41</v>
      </c>
      <c r="E82" s="143" t="s">
        <v>339</v>
      </c>
      <c r="F82" s="143" t="s">
        <v>71</v>
      </c>
      <c r="G82" s="143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7"/>
      <c r="V82" s="147"/>
      <c r="W82" s="147"/>
      <c r="X82" s="148"/>
      <c r="Y82" s="144">
        <f>Y83</f>
        <v>8.24</v>
      </c>
      <c r="Z82" s="144">
        <f>Z83</f>
        <v>8.24</v>
      </c>
      <c r="AA82" s="144">
        <f>AA83</f>
        <v>0</v>
      </c>
      <c r="AB82" s="51"/>
      <c r="AC82" s="23"/>
      <c r="AD82" s="3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</row>
    <row r="83" spans="1:85" ht="63">
      <c r="A83" s="142" t="s">
        <v>232</v>
      </c>
      <c r="B83" s="142"/>
      <c r="C83" s="143" t="s">
        <v>35</v>
      </c>
      <c r="D83" s="143" t="s">
        <v>41</v>
      </c>
      <c r="E83" s="143" t="s">
        <v>339</v>
      </c>
      <c r="F83" s="143" t="s">
        <v>237</v>
      </c>
      <c r="G83" s="143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7"/>
      <c r="V83" s="147"/>
      <c r="W83" s="147"/>
      <c r="X83" s="148"/>
      <c r="Y83" s="144">
        <f>Z83+AA83</f>
        <v>8.24</v>
      </c>
      <c r="Z83" s="144">
        <v>8.24</v>
      </c>
      <c r="AA83" s="147"/>
      <c r="AB83" s="51"/>
      <c r="AC83" s="23"/>
      <c r="AD83" s="3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</row>
    <row r="84" spans="1:85" ht="63">
      <c r="A84" s="142" t="s">
        <v>351</v>
      </c>
      <c r="B84" s="142"/>
      <c r="C84" s="143" t="s">
        <v>35</v>
      </c>
      <c r="D84" s="143" t="s">
        <v>41</v>
      </c>
      <c r="E84" s="143" t="s">
        <v>352</v>
      </c>
      <c r="F84" s="143" t="s">
        <v>37</v>
      </c>
      <c r="G84" s="143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7"/>
      <c r="V84" s="147"/>
      <c r="W84" s="147"/>
      <c r="X84" s="148"/>
      <c r="Y84" s="144">
        <f aca="true" t="shared" si="9" ref="Y84:AA85">Y85</f>
        <v>20</v>
      </c>
      <c r="Z84" s="144">
        <f t="shared" si="9"/>
        <v>20</v>
      </c>
      <c r="AA84" s="144">
        <f t="shared" si="9"/>
        <v>0</v>
      </c>
      <c r="AB84" s="51"/>
      <c r="AC84" s="23"/>
      <c r="AD84" s="3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</row>
    <row r="85" spans="1:85" ht="126">
      <c r="A85" s="142" t="s">
        <v>235</v>
      </c>
      <c r="B85" s="142"/>
      <c r="C85" s="143" t="s">
        <v>35</v>
      </c>
      <c r="D85" s="143" t="s">
        <v>41</v>
      </c>
      <c r="E85" s="143" t="s">
        <v>352</v>
      </c>
      <c r="F85" s="143" t="s">
        <v>68</v>
      </c>
      <c r="G85" s="143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7"/>
      <c r="V85" s="147"/>
      <c r="W85" s="147"/>
      <c r="X85" s="148"/>
      <c r="Y85" s="144">
        <f t="shared" si="9"/>
        <v>20</v>
      </c>
      <c r="Z85" s="144">
        <f t="shared" si="9"/>
        <v>20</v>
      </c>
      <c r="AA85" s="144">
        <f t="shared" si="9"/>
        <v>0</v>
      </c>
      <c r="AB85" s="51"/>
      <c r="AC85" s="24"/>
      <c r="AD85" s="3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</row>
    <row r="86" spans="1:85" ht="47.25">
      <c r="A86" s="142" t="s">
        <v>233</v>
      </c>
      <c r="B86" s="142"/>
      <c r="C86" s="143" t="s">
        <v>35</v>
      </c>
      <c r="D86" s="143" t="s">
        <v>41</v>
      </c>
      <c r="E86" s="143" t="s">
        <v>352</v>
      </c>
      <c r="F86" s="143" t="s">
        <v>234</v>
      </c>
      <c r="G86" s="143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7"/>
      <c r="V86" s="147"/>
      <c r="W86" s="147"/>
      <c r="X86" s="148"/>
      <c r="Y86" s="144">
        <f>Z86+AA86</f>
        <v>20</v>
      </c>
      <c r="Z86" s="144">
        <v>20</v>
      </c>
      <c r="AA86" s="147"/>
      <c r="AB86" s="51"/>
      <c r="AC86" s="24"/>
      <c r="AD86" s="3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</row>
    <row r="87" spans="1:85" ht="63">
      <c r="A87" s="142" t="s">
        <v>340</v>
      </c>
      <c r="B87" s="142"/>
      <c r="C87" s="143" t="s">
        <v>35</v>
      </c>
      <c r="D87" s="143" t="s">
        <v>41</v>
      </c>
      <c r="E87" s="143" t="s">
        <v>341</v>
      </c>
      <c r="F87" s="143" t="s">
        <v>37</v>
      </c>
      <c r="G87" s="143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7"/>
      <c r="V87" s="147"/>
      <c r="W87" s="147"/>
      <c r="X87" s="148"/>
      <c r="Y87" s="144">
        <f>Y89</f>
        <v>20</v>
      </c>
      <c r="Z87" s="144">
        <f>Z89</f>
        <v>20</v>
      </c>
      <c r="AA87" s="144">
        <f>AA89</f>
        <v>0</v>
      </c>
      <c r="AB87" s="51"/>
      <c r="AC87" s="24"/>
      <c r="AD87" s="3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</row>
    <row r="88" spans="1:85" ht="126">
      <c r="A88" s="142" t="s">
        <v>235</v>
      </c>
      <c r="B88" s="142"/>
      <c r="C88" s="143" t="s">
        <v>35</v>
      </c>
      <c r="D88" s="143" t="s">
        <v>41</v>
      </c>
      <c r="E88" s="143" t="s">
        <v>341</v>
      </c>
      <c r="F88" s="143" t="s">
        <v>68</v>
      </c>
      <c r="G88" s="143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7"/>
      <c r="V88" s="147"/>
      <c r="W88" s="147"/>
      <c r="X88" s="148"/>
      <c r="Y88" s="144">
        <f>Y89</f>
        <v>20</v>
      </c>
      <c r="Z88" s="144">
        <f>Z89</f>
        <v>20</v>
      </c>
      <c r="AA88" s="144">
        <f>AA89</f>
        <v>0</v>
      </c>
      <c r="AB88" s="53" t="e">
        <f>#REF!</f>
        <v>#REF!</v>
      </c>
      <c r="AC88" s="24" t="e">
        <f>#REF!</f>
        <v>#REF!</v>
      </c>
      <c r="AD88" s="32" t="e">
        <f>Z170/AC88</f>
        <v>#REF!</v>
      </c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</row>
    <row r="89" spans="1:85" ht="47.25">
      <c r="A89" s="142" t="s">
        <v>233</v>
      </c>
      <c r="B89" s="142"/>
      <c r="C89" s="143" t="s">
        <v>35</v>
      </c>
      <c r="D89" s="143" t="s">
        <v>41</v>
      </c>
      <c r="E89" s="143" t="s">
        <v>341</v>
      </c>
      <c r="F89" s="143" t="s">
        <v>234</v>
      </c>
      <c r="G89" s="143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7"/>
      <c r="V89" s="147"/>
      <c r="W89" s="147"/>
      <c r="X89" s="148"/>
      <c r="Y89" s="144">
        <f>Z89+AA89</f>
        <v>20</v>
      </c>
      <c r="Z89" s="144">
        <v>20</v>
      </c>
      <c r="AA89" s="147"/>
      <c r="AB89" s="51"/>
      <c r="AC89" s="8" t="e">
        <f>AC91</f>
        <v>#REF!</v>
      </c>
      <c r="AD89" s="32" t="e">
        <f>#REF!/AC89</f>
        <v>#REF!</v>
      </c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</row>
    <row r="90" spans="1:85" ht="63">
      <c r="A90" s="142" t="s">
        <v>342</v>
      </c>
      <c r="B90" s="142"/>
      <c r="C90" s="143" t="s">
        <v>35</v>
      </c>
      <c r="D90" s="143" t="s">
        <v>41</v>
      </c>
      <c r="E90" s="143" t="s">
        <v>343</v>
      </c>
      <c r="F90" s="143" t="s">
        <v>37</v>
      </c>
      <c r="G90" s="143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7"/>
      <c r="V90" s="147"/>
      <c r="W90" s="147"/>
      <c r="X90" s="148"/>
      <c r="Y90" s="144">
        <f>Y92</f>
        <v>10</v>
      </c>
      <c r="Z90" s="144">
        <f>Z92</f>
        <v>10</v>
      </c>
      <c r="AA90" s="144">
        <f>AA92</f>
        <v>0</v>
      </c>
      <c r="AB90" s="51"/>
      <c r="AC90" s="8"/>
      <c r="AD90" s="3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</row>
    <row r="91" spans="1:85" ht="126">
      <c r="A91" s="142" t="s">
        <v>235</v>
      </c>
      <c r="B91" s="142"/>
      <c r="C91" s="143" t="s">
        <v>35</v>
      </c>
      <c r="D91" s="143" t="s">
        <v>41</v>
      </c>
      <c r="E91" s="143" t="s">
        <v>343</v>
      </c>
      <c r="F91" s="143" t="s">
        <v>68</v>
      </c>
      <c r="G91" s="143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7"/>
      <c r="V91" s="147"/>
      <c r="W91" s="147"/>
      <c r="X91" s="148"/>
      <c r="Y91" s="144">
        <f>Y92</f>
        <v>10</v>
      </c>
      <c r="Z91" s="144">
        <f>Z92</f>
        <v>10</v>
      </c>
      <c r="AA91" s="144">
        <f>AA92</f>
        <v>0</v>
      </c>
      <c r="AB91" s="51"/>
      <c r="AC91" s="12" t="e">
        <f>AC95</f>
        <v>#REF!</v>
      </c>
      <c r="AD91" s="32" t="e">
        <f>#REF!/AC91</f>
        <v>#REF!</v>
      </c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</row>
    <row r="92" spans="1:85" ht="47.25">
      <c r="A92" s="142" t="s">
        <v>233</v>
      </c>
      <c r="B92" s="142"/>
      <c r="C92" s="143" t="s">
        <v>35</v>
      </c>
      <c r="D92" s="143" t="s">
        <v>41</v>
      </c>
      <c r="E92" s="143" t="s">
        <v>343</v>
      </c>
      <c r="F92" s="143" t="s">
        <v>234</v>
      </c>
      <c r="G92" s="143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7"/>
      <c r="V92" s="147"/>
      <c r="W92" s="147"/>
      <c r="X92" s="148"/>
      <c r="Y92" s="144">
        <f>Z92+AA92</f>
        <v>10</v>
      </c>
      <c r="Z92" s="144">
        <v>10</v>
      </c>
      <c r="AA92" s="147"/>
      <c r="AB92" s="51"/>
      <c r="AC92" s="12"/>
      <c r="AD92" s="3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</row>
    <row r="93" spans="1:85" ht="63">
      <c r="A93" s="142" t="s">
        <v>344</v>
      </c>
      <c r="B93" s="142"/>
      <c r="C93" s="143" t="s">
        <v>35</v>
      </c>
      <c r="D93" s="143" t="s">
        <v>41</v>
      </c>
      <c r="E93" s="143" t="s">
        <v>345</v>
      </c>
      <c r="F93" s="143" t="s">
        <v>37</v>
      </c>
      <c r="G93" s="143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7"/>
      <c r="V93" s="147"/>
      <c r="W93" s="147"/>
      <c r="X93" s="148"/>
      <c r="Y93" s="144">
        <f>Y95</f>
        <v>10</v>
      </c>
      <c r="Z93" s="144">
        <f>Z95</f>
        <v>10</v>
      </c>
      <c r="AA93" s="144">
        <f>AA95</f>
        <v>0</v>
      </c>
      <c r="AB93" s="51"/>
      <c r="AC93" s="12"/>
      <c r="AD93" s="3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</row>
    <row r="94" spans="1:85" ht="126">
      <c r="A94" s="142" t="s">
        <v>235</v>
      </c>
      <c r="B94" s="142"/>
      <c r="C94" s="143" t="s">
        <v>35</v>
      </c>
      <c r="D94" s="143" t="s">
        <v>41</v>
      </c>
      <c r="E94" s="143" t="s">
        <v>345</v>
      </c>
      <c r="F94" s="143" t="s">
        <v>68</v>
      </c>
      <c r="G94" s="143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7"/>
      <c r="V94" s="147"/>
      <c r="W94" s="147"/>
      <c r="X94" s="148"/>
      <c r="Y94" s="144">
        <v>10</v>
      </c>
      <c r="Z94" s="144">
        <v>10</v>
      </c>
      <c r="AA94" s="144"/>
      <c r="AB94" s="51"/>
      <c r="AC94" s="12"/>
      <c r="AD94" s="3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</row>
    <row r="95" spans="1:85" ht="47.25">
      <c r="A95" s="142" t="s">
        <v>233</v>
      </c>
      <c r="B95" s="142"/>
      <c r="C95" s="143" t="s">
        <v>35</v>
      </c>
      <c r="D95" s="143" t="s">
        <v>41</v>
      </c>
      <c r="E95" s="143" t="s">
        <v>345</v>
      </c>
      <c r="F95" s="143" t="s">
        <v>234</v>
      </c>
      <c r="G95" s="143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7"/>
      <c r="V95" s="147"/>
      <c r="W95" s="147"/>
      <c r="X95" s="148"/>
      <c r="Y95" s="144">
        <f>Z95+AA95</f>
        <v>10</v>
      </c>
      <c r="Z95" s="144">
        <v>10</v>
      </c>
      <c r="AA95" s="147"/>
      <c r="AB95" s="54" t="e">
        <f>#REF!+#REF!</f>
        <v>#REF!</v>
      </c>
      <c r="AC95" s="10" t="e">
        <f>AC96+#REF!</f>
        <v>#REF!</v>
      </c>
      <c r="AD95" s="32" t="e">
        <f>#REF!/AC95</f>
        <v>#REF!</v>
      </c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</row>
    <row r="96" spans="1:85" ht="63">
      <c r="A96" s="142" t="s">
        <v>346</v>
      </c>
      <c r="B96" s="142"/>
      <c r="C96" s="143" t="s">
        <v>35</v>
      </c>
      <c r="D96" s="143" t="s">
        <v>41</v>
      </c>
      <c r="E96" s="143" t="s">
        <v>347</v>
      </c>
      <c r="F96" s="143" t="s">
        <v>37</v>
      </c>
      <c r="G96" s="143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7"/>
      <c r="V96" s="147"/>
      <c r="W96" s="147"/>
      <c r="X96" s="148"/>
      <c r="Y96" s="144">
        <f>Y98</f>
        <v>10</v>
      </c>
      <c r="Z96" s="144">
        <f>Z98</f>
        <v>10</v>
      </c>
      <c r="AA96" s="144">
        <f>AA98</f>
        <v>0</v>
      </c>
      <c r="AB96" s="55" t="e">
        <f>AB97</f>
        <v>#REF!</v>
      </c>
      <c r="AC96" s="10">
        <v>351</v>
      </c>
      <c r="AD96" s="32" t="e">
        <f>#REF!/AC96</f>
        <v>#REF!</v>
      </c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</row>
    <row r="97" spans="1:85" ht="126">
      <c r="A97" s="142" t="s">
        <v>235</v>
      </c>
      <c r="B97" s="142"/>
      <c r="C97" s="143" t="s">
        <v>35</v>
      </c>
      <c r="D97" s="143" t="s">
        <v>41</v>
      </c>
      <c r="E97" s="143" t="s">
        <v>347</v>
      </c>
      <c r="F97" s="143" t="s">
        <v>68</v>
      </c>
      <c r="G97" s="143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7"/>
      <c r="V97" s="147"/>
      <c r="W97" s="147"/>
      <c r="X97" s="148"/>
      <c r="Y97" s="144">
        <f>Y98</f>
        <v>10</v>
      </c>
      <c r="Z97" s="144">
        <f>Z98</f>
        <v>10</v>
      </c>
      <c r="AA97" s="144">
        <f>AA98</f>
        <v>0</v>
      </c>
      <c r="AB97" s="56" t="e">
        <f>AB100+#REF!</f>
        <v>#REF!</v>
      </c>
      <c r="AC97" s="10"/>
      <c r="AD97" s="3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</row>
    <row r="98" spans="1:85" ht="47.25">
      <c r="A98" s="142" t="s">
        <v>233</v>
      </c>
      <c r="B98" s="142"/>
      <c r="C98" s="143" t="s">
        <v>35</v>
      </c>
      <c r="D98" s="143" t="s">
        <v>41</v>
      </c>
      <c r="E98" s="143" t="s">
        <v>347</v>
      </c>
      <c r="F98" s="143" t="s">
        <v>234</v>
      </c>
      <c r="G98" s="143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7"/>
      <c r="V98" s="147"/>
      <c r="W98" s="147"/>
      <c r="X98" s="148"/>
      <c r="Y98" s="144">
        <f>Z98+AA98</f>
        <v>10</v>
      </c>
      <c r="Z98" s="144">
        <v>10</v>
      </c>
      <c r="AA98" s="147"/>
      <c r="AB98" s="56"/>
      <c r="AC98" s="10"/>
      <c r="AD98" s="3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</row>
    <row r="99" spans="1:85" ht="15.75">
      <c r="A99" s="146" t="s">
        <v>20</v>
      </c>
      <c r="B99" s="146"/>
      <c r="C99" s="143" t="s">
        <v>35</v>
      </c>
      <c r="D99" s="143" t="s">
        <v>5</v>
      </c>
      <c r="E99" s="143" t="s">
        <v>39</v>
      </c>
      <c r="F99" s="143" t="s">
        <v>37</v>
      </c>
      <c r="G99" s="147">
        <v>100</v>
      </c>
      <c r="H99" s="147">
        <v>100</v>
      </c>
      <c r="I99" s="147"/>
      <c r="J99" s="147"/>
      <c r="K99" s="147"/>
      <c r="L99" s="147"/>
      <c r="M99" s="144">
        <v>100</v>
      </c>
      <c r="N99" s="144">
        <v>100</v>
      </c>
      <c r="O99" s="144">
        <v>0</v>
      </c>
      <c r="P99" s="147"/>
      <c r="Q99" s="147"/>
      <c r="R99" s="147"/>
      <c r="S99" s="147" t="e">
        <f>#REF!</f>
        <v>#REF!</v>
      </c>
      <c r="T99" s="147" t="e">
        <f>#REF!</f>
        <v>#REF!</v>
      </c>
      <c r="U99" s="147" t="e">
        <f>#REF!</f>
        <v>#REF!</v>
      </c>
      <c r="V99" s="147" t="e">
        <f>#REF!</f>
        <v>#REF!</v>
      </c>
      <c r="W99" s="147" t="e">
        <f>#REF!</f>
        <v>#REF!</v>
      </c>
      <c r="X99" s="147" t="e">
        <f>#REF!</f>
        <v>#REF!</v>
      </c>
      <c r="Y99" s="147">
        <f>Y100</f>
        <v>200</v>
      </c>
      <c r="Z99" s="147">
        <f>Z100</f>
        <v>200</v>
      </c>
      <c r="AA99" s="147">
        <f>AA100</f>
        <v>0</v>
      </c>
      <c r="AB99" s="56"/>
      <c r="AC99" s="10"/>
      <c r="AD99" s="3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</row>
    <row r="100" spans="1:85" ht="47.25">
      <c r="A100" s="146" t="s">
        <v>164</v>
      </c>
      <c r="B100" s="146"/>
      <c r="C100" s="143" t="s">
        <v>35</v>
      </c>
      <c r="D100" s="143" t="s">
        <v>5</v>
      </c>
      <c r="E100" s="143" t="s">
        <v>87</v>
      </c>
      <c r="F100" s="149" t="s">
        <v>37</v>
      </c>
      <c r="G100" s="143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7"/>
      <c r="V100" s="147"/>
      <c r="W100" s="147"/>
      <c r="X100" s="148"/>
      <c r="Y100" s="144">
        <f>Y101+Y104</f>
        <v>200</v>
      </c>
      <c r="Z100" s="144">
        <f>Z101+Z104</f>
        <v>200</v>
      </c>
      <c r="AA100" s="144">
        <f>AA101+AA104</f>
        <v>0</v>
      </c>
      <c r="AB100" s="56"/>
      <c r="AC100" s="10"/>
      <c r="AD100" s="3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</row>
    <row r="101" spans="1:85" ht="110.25">
      <c r="A101" s="142" t="s">
        <v>95</v>
      </c>
      <c r="B101" s="142"/>
      <c r="C101" s="143" t="s">
        <v>35</v>
      </c>
      <c r="D101" s="143" t="s">
        <v>5</v>
      </c>
      <c r="E101" s="143" t="s">
        <v>96</v>
      </c>
      <c r="F101" s="143" t="s">
        <v>37</v>
      </c>
      <c r="G101" s="147">
        <v>50</v>
      </c>
      <c r="H101" s="147">
        <v>50</v>
      </c>
      <c r="I101" s="147"/>
      <c r="J101" s="147"/>
      <c r="K101" s="147"/>
      <c r="L101" s="147"/>
      <c r="M101" s="144">
        <v>50</v>
      </c>
      <c r="N101" s="144">
        <v>50</v>
      </c>
      <c r="O101" s="144">
        <v>0</v>
      </c>
      <c r="P101" s="147"/>
      <c r="Q101" s="147"/>
      <c r="R101" s="147"/>
      <c r="S101" s="147" t="e">
        <f>#REF!</f>
        <v>#REF!</v>
      </c>
      <c r="T101" s="147" t="e">
        <f>#REF!</f>
        <v>#REF!</v>
      </c>
      <c r="U101" s="147" t="e">
        <f>#REF!</f>
        <v>#REF!</v>
      </c>
      <c r="V101" s="147" t="e">
        <f>#REF!</f>
        <v>#REF!</v>
      </c>
      <c r="W101" s="147" t="e">
        <f>#REF!</f>
        <v>#REF!</v>
      </c>
      <c r="X101" s="147" t="e">
        <f>#REF!</f>
        <v>#REF!</v>
      </c>
      <c r="Y101" s="147">
        <f>Y103</f>
        <v>160</v>
      </c>
      <c r="Z101" s="147">
        <f>Z103</f>
        <v>160</v>
      </c>
      <c r="AA101" s="147">
        <f>AA103</f>
        <v>0</v>
      </c>
      <c r="AB101" s="56"/>
      <c r="AC101" s="10"/>
      <c r="AD101" s="3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</row>
    <row r="102" spans="1:85" ht="15.75">
      <c r="A102" s="142" t="s">
        <v>238</v>
      </c>
      <c r="B102" s="142"/>
      <c r="C102" s="143" t="s">
        <v>35</v>
      </c>
      <c r="D102" s="143" t="s">
        <v>5</v>
      </c>
      <c r="E102" s="143" t="s">
        <v>96</v>
      </c>
      <c r="F102" s="143" t="s">
        <v>241</v>
      </c>
      <c r="G102" s="147"/>
      <c r="H102" s="147"/>
      <c r="I102" s="147"/>
      <c r="J102" s="147"/>
      <c r="K102" s="147"/>
      <c r="L102" s="147"/>
      <c r="M102" s="144"/>
      <c r="N102" s="144"/>
      <c r="O102" s="144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>
        <f>Y103</f>
        <v>160</v>
      </c>
      <c r="Z102" s="147">
        <f>Z103</f>
        <v>160</v>
      </c>
      <c r="AA102" s="147"/>
      <c r="AB102" s="51"/>
      <c r="AC102" s="29" t="e">
        <f>AC103</f>
        <v>#REF!</v>
      </c>
      <c r="AD102" s="32" t="e">
        <f>#REF!/AC102</f>
        <v>#REF!</v>
      </c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</row>
    <row r="103" spans="1:85" ht="15.75">
      <c r="A103" s="142" t="s">
        <v>74</v>
      </c>
      <c r="B103" s="142"/>
      <c r="C103" s="143" t="s">
        <v>35</v>
      </c>
      <c r="D103" s="143" t="s">
        <v>5</v>
      </c>
      <c r="E103" s="143" t="s">
        <v>96</v>
      </c>
      <c r="F103" s="143" t="s">
        <v>75</v>
      </c>
      <c r="G103" s="147"/>
      <c r="H103" s="147"/>
      <c r="I103" s="147"/>
      <c r="J103" s="147"/>
      <c r="K103" s="147"/>
      <c r="L103" s="147"/>
      <c r="M103" s="144"/>
      <c r="N103" s="144"/>
      <c r="O103" s="144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>
        <f>Z103+AA103</f>
        <v>160</v>
      </c>
      <c r="Z103" s="147">
        <v>160</v>
      </c>
      <c r="AA103" s="147"/>
      <c r="AB103" s="51"/>
      <c r="AC103" s="9" t="e">
        <f>AC105+#REF!</f>
        <v>#REF!</v>
      </c>
      <c r="AD103" s="32" t="e">
        <f>#REF!/AC103</f>
        <v>#REF!</v>
      </c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</row>
    <row r="104" spans="1:85" ht="78.75">
      <c r="A104" s="142" t="s">
        <v>97</v>
      </c>
      <c r="B104" s="142"/>
      <c r="C104" s="143" t="s">
        <v>35</v>
      </c>
      <c r="D104" s="143" t="s">
        <v>5</v>
      </c>
      <c r="E104" s="143" t="s">
        <v>98</v>
      </c>
      <c r="F104" s="143" t="s">
        <v>37</v>
      </c>
      <c r="G104" s="147"/>
      <c r="H104" s="147"/>
      <c r="I104" s="147"/>
      <c r="J104" s="147"/>
      <c r="K104" s="147"/>
      <c r="L104" s="147"/>
      <c r="M104" s="144"/>
      <c r="N104" s="144"/>
      <c r="O104" s="144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>
        <f>Y106</f>
        <v>40</v>
      </c>
      <c r="Z104" s="147">
        <f>Z106</f>
        <v>40</v>
      </c>
      <c r="AA104" s="147">
        <f>AA106</f>
        <v>0</v>
      </c>
      <c r="AB104" s="51"/>
      <c r="AC104" s="9"/>
      <c r="AD104" s="3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</row>
    <row r="105" spans="1:85" ht="15.75">
      <c r="A105" s="142" t="s">
        <v>238</v>
      </c>
      <c r="B105" s="142"/>
      <c r="C105" s="143" t="s">
        <v>35</v>
      </c>
      <c r="D105" s="143" t="s">
        <v>5</v>
      </c>
      <c r="E105" s="143" t="s">
        <v>98</v>
      </c>
      <c r="F105" s="143" t="s">
        <v>241</v>
      </c>
      <c r="G105" s="147"/>
      <c r="H105" s="147"/>
      <c r="I105" s="147"/>
      <c r="J105" s="147"/>
      <c r="K105" s="147"/>
      <c r="L105" s="147"/>
      <c r="M105" s="144"/>
      <c r="N105" s="144"/>
      <c r="O105" s="144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>
        <f>Y106</f>
        <v>40</v>
      </c>
      <c r="Z105" s="147">
        <f>Z106</f>
        <v>40</v>
      </c>
      <c r="AA105" s="147">
        <f>AA106</f>
        <v>0</v>
      </c>
      <c r="AB105" s="57" t="e">
        <f>#REF!</f>
        <v>#REF!</v>
      </c>
      <c r="AC105" s="24">
        <v>44</v>
      </c>
      <c r="AD105" s="32" t="e">
        <f>#REF!/AC105</f>
        <v>#REF!</v>
      </c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</row>
    <row r="106" spans="1:85" ht="15.75">
      <c r="A106" s="142" t="s">
        <v>74</v>
      </c>
      <c r="B106" s="142"/>
      <c r="C106" s="143" t="s">
        <v>35</v>
      </c>
      <c r="D106" s="143" t="s">
        <v>5</v>
      </c>
      <c r="E106" s="143" t="s">
        <v>98</v>
      </c>
      <c r="F106" s="143" t="s">
        <v>75</v>
      </c>
      <c r="G106" s="147"/>
      <c r="H106" s="147"/>
      <c r="I106" s="147"/>
      <c r="J106" s="147"/>
      <c r="K106" s="147"/>
      <c r="L106" s="147"/>
      <c r="M106" s="144"/>
      <c r="N106" s="144"/>
      <c r="O106" s="144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>
        <f>Z106+AA106</f>
        <v>40</v>
      </c>
      <c r="Z106" s="147">
        <v>40</v>
      </c>
      <c r="AA106" s="147"/>
      <c r="AB106" s="52"/>
      <c r="AC106" s="24"/>
      <c r="AD106" s="3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</row>
    <row r="107" spans="1:85" ht="31.5">
      <c r="A107" s="146" t="s">
        <v>21</v>
      </c>
      <c r="B107" s="146"/>
      <c r="C107" s="143" t="s">
        <v>35</v>
      </c>
      <c r="D107" s="143" t="s">
        <v>3</v>
      </c>
      <c r="E107" s="143" t="s">
        <v>39</v>
      </c>
      <c r="F107" s="143" t="s">
        <v>37</v>
      </c>
      <c r="G107" s="144" t="e">
        <f>#REF!+#REF!+#REF!+#REF!+#REF!+#REF!+#REF!</f>
        <v>#REF!</v>
      </c>
      <c r="H107" s="144" t="e">
        <f>#REF!+#REF!+#REF!+#REF!+#REF!+#REF!+#REF!</f>
        <v>#REF!</v>
      </c>
      <c r="I107" s="144" t="e">
        <f>#REF!+#REF!+#REF!+#REF!+#REF!+#REF!+#REF!</f>
        <v>#REF!</v>
      </c>
      <c r="J107" s="144" t="e">
        <f>#REF!+#REF!+#REF!+#REF!+#REF!+#REF!+#REF!</f>
        <v>#REF!</v>
      </c>
      <c r="K107" s="144" t="e">
        <f>#REF!+#REF!+#REF!+#REF!+#REF!+#REF!+#REF!</f>
        <v>#REF!</v>
      </c>
      <c r="L107" s="144" t="e">
        <f>#REF!+#REF!+#REF!+#REF!+#REF!+#REF!+#REF!</f>
        <v>#REF!</v>
      </c>
      <c r="M107" s="144">
        <v>8672.2</v>
      </c>
      <c r="N107" s="144">
        <v>7241.2</v>
      </c>
      <c r="O107" s="144">
        <v>1431</v>
      </c>
      <c r="P107" s="144" t="e">
        <f>#REF!+#REF!+#REF!+#REF!+#REF!+#REF!+P157</f>
        <v>#REF!</v>
      </c>
      <c r="Q107" s="144" t="e">
        <f>#REF!+#REF!+#REF!+#REF!+#REF!+#REF!+Q157</f>
        <v>#REF!</v>
      </c>
      <c r="R107" s="144" t="e">
        <f>#REF!+#REF!+#REF!+#REF!+#REF!+#REF!+R157</f>
        <v>#REF!</v>
      </c>
      <c r="S107" s="147" t="e">
        <f>#REF!+#REF!+#REF!+#REF!+#REF!+S157+S162+#REF!</f>
        <v>#REF!</v>
      </c>
      <c r="T107" s="147" t="e">
        <f>#REF!+#REF!+#REF!+#REF!+#REF!+T157+T162+#REF!</f>
        <v>#REF!</v>
      </c>
      <c r="U107" s="147" t="e">
        <f>#REF!+#REF!+#REF!+#REF!+#REF!+U157+U162+#REF!</f>
        <v>#REF!</v>
      </c>
      <c r="V107" s="147" t="e">
        <f>#REF!+#REF!+#REF!+#REF!+#REF!+V157+V162+#REF!</f>
        <v>#REF!</v>
      </c>
      <c r="W107" s="147" t="e">
        <f>#REF!+#REF!+#REF!+#REF!+#REF!+W157+W162+#REF!</f>
        <v>#REF!</v>
      </c>
      <c r="X107" s="147" t="e">
        <f>#REF!+#REF!+#REF!+#REF!+#REF!+X157+X162+#REF!</f>
        <v>#REF!</v>
      </c>
      <c r="Y107" s="147">
        <f>Y125+Y112+Y108</f>
        <v>16893.56</v>
      </c>
      <c r="Z107" s="147">
        <f>Z125+Z112+Z108</f>
        <v>13542.130000000001</v>
      </c>
      <c r="AA107" s="147">
        <f>AA125+AA112+AA108</f>
        <v>3351.4300000000003</v>
      </c>
      <c r="AB107" s="51"/>
      <c r="AC107" s="24"/>
      <c r="AD107" s="3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</row>
    <row r="108" spans="1:85" ht="94.5">
      <c r="A108" s="142" t="s">
        <v>192</v>
      </c>
      <c r="B108" s="142"/>
      <c r="C108" s="143" t="s">
        <v>35</v>
      </c>
      <c r="D108" s="143" t="s">
        <v>3</v>
      </c>
      <c r="E108" s="143" t="s">
        <v>194</v>
      </c>
      <c r="F108" s="143" t="s">
        <v>37</v>
      </c>
      <c r="G108" s="143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7"/>
      <c r="V108" s="147"/>
      <c r="W108" s="147"/>
      <c r="X108" s="148"/>
      <c r="Y108" s="144">
        <f aca="true" t="shared" si="10" ref="Y108:AA109">Y109</f>
        <v>2</v>
      </c>
      <c r="Z108" s="144">
        <f t="shared" si="10"/>
        <v>2</v>
      </c>
      <c r="AA108" s="144">
        <f t="shared" si="10"/>
        <v>0</v>
      </c>
      <c r="AB108" s="51"/>
      <c r="AC108" s="24"/>
      <c r="AD108" s="3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</row>
    <row r="109" spans="1:85" ht="31.5">
      <c r="A109" s="142" t="s">
        <v>193</v>
      </c>
      <c r="B109" s="142"/>
      <c r="C109" s="143" t="s">
        <v>35</v>
      </c>
      <c r="D109" s="143" t="s">
        <v>3</v>
      </c>
      <c r="E109" s="149" t="s">
        <v>195</v>
      </c>
      <c r="F109" s="143" t="s">
        <v>37</v>
      </c>
      <c r="G109" s="143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7"/>
      <c r="V109" s="147"/>
      <c r="W109" s="147"/>
      <c r="X109" s="148"/>
      <c r="Y109" s="144">
        <f t="shared" si="10"/>
        <v>2</v>
      </c>
      <c r="Z109" s="144">
        <f t="shared" si="10"/>
        <v>2</v>
      </c>
      <c r="AA109" s="144">
        <f t="shared" si="10"/>
        <v>0</v>
      </c>
      <c r="AB109" s="51"/>
      <c r="AC109" s="21" t="e">
        <f>AC111+#REF!</f>
        <v>#REF!</v>
      </c>
      <c r="AD109" s="21" t="e">
        <f>AD111+#REF!</f>
        <v>#REF!</v>
      </c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</row>
    <row r="110" spans="1:85" ht="78.75">
      <c r="A110" s="142" t="s">
        <v>231</v>
      </c>
      <c r="B110" s="142"/>
      <c r="C110" s="143" t="s">
        <v>35</v>
      </c>
      <c r="D110" s="143" t="s">
        <v>3</v>
      </c>
      <c r="E110" s="149" t="s">
        <v>195</v>
      </c>
      <c r="F110" s="143" t="s">
        <v>71</v>
      </c>
      <c r="G110" s="143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7"/>
      <c r="V110" s="147"/>
      <c r="W110" s="147"/>
      <c r="X110" s="148"/>
      <c r="Y110" s="144">
        <f>Y111</f>
        <v>2</v>
      </c>
      <c r="Z110" s="144">
        <f>Z111</f>
        <v>2</v>
      </c>
      <c r="AA110" s="144"/>
      <c r="AB110" s="51"/>
      <c r="AC110" s="21"/>
      <c r="AD110" s="21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</row>
    <row r="111" spans="1:85" ht="63">
      <c r="A111" s="142" t="s">
        <v>232</v>
      </c>
      <c r="B111" s="142"/>
      <c r="C111" s="143" t="s">
        <v>35</v>
      </c>
      <c r="D111" s="143" t="s">
        <v>3</v>
      </c>
      <c r="E111" s="149" t="s">
        <v>195</v>
      </c>
      <c r="F111" s="143" t="s">
        <v>237</v>
      </c>
      <c r="G111" s="143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7"/>
      <c r="V111" s="147"/>
      <c r="W111" s="147"/>
      <c r="X111" s="148"/>
      <c r="Y111" s="144">
        <f>Z111</f>
        <v>2</v>
      </c>
      <c r="Z111" s="144">
        <v>2</v>
      </c>
      <c r="AA111" s="144"/>
      <c r="AB111" s="51"/>
      <c r="AC111" s="9" t="e">
        <f>#REF!</f>
        <v>#REF!</v>
      </c>
      <c r="AD111" s="32" t="e">
        <f>#REF!/AC111</f>
        <v>#REF!</v>
      </c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</row>
    <row r="112" spans="1:85" ht="141.75">
      <c r="A112" s="150" t="s">
        <v>170</v>
      </c>
      <c r="B112" s="150"/>
      <c r="C112" s="143" t="s">
        <v>35</v>
      </c>
      <c r="D112" s="143" t="s">
        <v>3</v>
      </c>
      <c r="E112" s="143" t="s">
        <v>172</v>
      </c>
      <c r="F112" s="143" t="s">
        <v>37</v>
      </c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7"/>
      <c r="T112" s="147"/>
      <c r="U112" s="147"/>
      <c r="V112" s="147"/>
      <c r="W112" s="147"/>
      <c r="X112" s="147"/>
      <c r="Y112" s="147">
        <f>Y113+Y116+Y119+Y123</f>
        <v>52</v>
      </c>
      <c r="Z112" s="147">
        <f>Z113+Z116+Z119+Z123</f>
        <v>52</v>
      </c>
      <c r="AA112" s="147">
        <f>AA113+AA116+AA119+AA123</f>
        <v>0</v>
      </c>
      <c r="AB112" s="51"/>
      <c r="AC112" s="9"/>
      <c r="AD112" s="3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</row>
    <row r="113" spans="1:85" ht="47.25">
      <c r="A113" s="150" t="s">
        <v>206</v>
      </c>
      <c r="B113" s="150"/>
      <c r="C113" s="143" t="s">
        <v>35</v>
      </c>
      <c r="D113" s="143" t="s">
        <v>3</v>
      </c>
      <c r="E113" s="143" t="s">
        <v>173</v>
      </c>
      <c r="F113" s="143" t="s">
        <v>37</v>
      </c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7"/>
      <c r="T113" s="147"/>
      <c r="U113" s="147"/>
      <c r="V113" s="147"/>
      <c r="W113" s="147"/>
      <c r="X113" s="147"/>
      <c r="Y113" s="147">
        <f aca="true" t="shared" si="11" ref="Y113:AA114">Y114</f>
        <v>5</v>
      </c>
      <c r="Z113" s="147">
        <f t="shared" si="11"/>
        <v>5</v>
      </c>
      <c r="AA113" s="147">
        <f t="shared" si="11"/>
        <v>0</v>
      </c>
      <c r="AB113" s="51"/>
      <c r="AC113" s="9"/>
      <c r="AD113" s="3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</row>
    <row r="114" spans="1:85" ht="78.75">
      <c r="A114" s="142" t="s">
        <v>231</v>
      </c>
      <c r="B114" s="142"/>
      <c r="C114" s="143" t="s">
        <v>35</v>
      </c>
      <c r="D114" s="143" t="s">
        <v>3</v>
      </c>
      <c r="E114" s="143" t="s">
        <v>173</v>
      </c>
      <c r="F114" s="143" t="s">
        <v>71</v>
      </c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7"/>
      <c r="T114" s="147"/>
      <c r="U114" s="147"/>
      <c r="V114" s="147"/>
      <c r="W114" s="147"/>
      <c r="X114" s="147"/>
      <c r="Y114" s="147">
        <f t="shared" si="11"/>
        <v>5</v>
      </c>
      <c r="Z114" s="147">
        <f t="shared" si="11"/>
        <v>5</v>
      </c>
      <c r="AA114" s="147">
        <f t="shared" si="11"/>
        <v>0</v>
      </c>
      <c r="AB114" s="58" t="e">
        <f>AB115+#REF!</f>
        <v>#REF!</v>
      </c>
      <c r="AC114" s="9"/>
      <c r="AD114" s="3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</row>
    <row r="115" spans="1:85" ht="63">
      <c r="A115" s="142" t="s">
        <v>232</v>
      </c>
      <c r="B115" s="142"/>
      <c r="C115" s="143" t="s">
        <v>35</v>
      </c>
      <c r="D115" s="143" t="s">
        <v>3</v>
      </c>
      <c r="E115" s="143" t="s">
        <v>173</v>
      </c>
      <c r="F115" s="143" t="s">
        <v>237</v>
      </c>
      <c r="G115" s="143" t="s">
        <v>72</v>
      </c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7"/>
      <c r="V115" s="147"/>
      <c r="W115" s="147"/>
      <c r="X115" s="148"/>
      <c r="Y115" s="144">
        <f>Z115+AA115</f>
        <v>5</v>
      </c>
      <c r="Z115" s="144">
        <v>5</v>
      </c>
      <c r="AA115" s="147"/>
      <c r="AB115" s="52" t="e">
        <f>#REF!</f>
        <v>#REF!</v>
      </c>
      <c r="AC115" s="9"/>
      <c r="AD115" s="3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</row>
    <row r="116" spans="1:85" ht="63">
      <c r="A116" s="150" t="s">
        <v>135</v>
      </c>
      <c r="B116" s="150"/>
      <c r="C116" s="143" t="s">
        <v>35</v>
      </c>
      <c r="D116" s="143" t="s">
        <v>3</v>
      </c>
      <c r="E116" s="143" t="s">
        <v>174</v>
      </c>
      <c r="F116" s="143" t="s">
        <v>37</v>
      </c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7"/>
      <c r="T116" s="147"/>
      <c r="U116" s="147"/>
      <c r="V116" s="147"/>
      <c r="W116" s="147"/>
      <c r="X116" s="147"/>
      <c r="Y116" s="147">
        <f>Y118</f>
        <v>30</v>
      </c>
      <c r="Z116" s="147">
        <f>Z118</f>
        <v>30</v>
      </c>
      <c r="AA116" s="147">
        <f>AA118</f>
        <v>0</v>
      </c>
      <c r="AB116" s="52"/>
      <c r="AC116" s="9"/>
      <c r="AD116" s="3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</row>
    <row r="117" spans="1:85" ht="78.75">
      <c r="A117" s="142" t="s">
        <v>231</v>
      </c>
      <c r="B117" s="142"/>
      <c r="C117" s="143" t="s">
        <v>35</v>
      </c>
      <c r="D117" s="143" t="s">
        <v>3</v>
      </c>
      <c r="E117" s="143" t="s">
        <v>174</v>
      </c>
      <c r="F117" s="143" t="s">
        <v>71</v>
      </c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7"/>
      <c r="T117" s="147"/>
      <c r="U117" s="147"/>
      <c r="V117" s="147"/>
      <c r="W117" s="147"/>
      <c r="X117" s="147"/>
      <c r="Y117" s="147">
        <f>Y118</f>
        <v>30</v>
      </c>
      <c r="Z117" s="147">
        <f>Z118</f>
        <v>30</v>
      </c>
      <c r="AA117" s="147">
        <f>AA118</f>
        <v>0</v>
      </c>
      <c r="AB117" s="52"/>
      <c r="AC117" s="9"/>
      <c r="AD117" s="3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</row>
    <row r="118" spans="1:85" ht="63">
      <c r="A118" s="142" t="s">
        <v>232</v>
      </c>
      <c r="B118" s="142"/>
      <c r="C118" s="143" t="s">
        <v>35</v>
      </c>
      <c r="D118" s="143" t="s">
        <v>3</v>
      </c>
      <c r="E118" s="143" t="s">
        <v>174</v>
      </c>
      <c r="F118" s="143" t="s">
        <v>237</v>
      </c>
      <c r="G118" s="143" t="s">
        <v>72</v>
      </c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7"/>
      <c r="V118" s="147"/>
      <c r="W118" s="147"/>
      <c r="X118" s="148"/>
      <c r="Y118" s="144">
        <f>Z118+AA118</f>
        <v>30</v>
      </c>
      <c r="Z118" s="144">
        <v>30</v>
      </c>
      <c r="AA118" s="147"/>
      <c r="AB118" s="52"/>
      <c r="AC118" s="9"/>
      <c r="AD118" s="3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</row>
    <row r="119" spans="1:85" ht="47.25">
      <c r="A119" s="150" t="s">
        <v>171</v>
      </c>
      <c r="B119" s="150"/>
      <c r="C119" s="143" t="s">
        <v>35</v>
      </c>
      <c r="D119" s="143" t="s">
        <v>3</v>
      </c>
      <c r="E119" s="143" t="s">
        <v>175</v>
      </c>
      <c r="F119" s="143" t="s">
        <v>37</v>
      </c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7"/>
      <c r="T119" s="147"/>
      <c r="U119" s="147"/>
      <c r="V119" s="147"/>
      <c r="W119" s="147"/>
      <c r="X119" s="147"/>
      <c r="Y119" s="147">
        <f>Y121</f>
        <v>14</v>
      </c>
      <c r="Z119" s="147">
        <f>Z121</f>
        <v>14</v>
      </c>
      <c r="AA119" s="147">
        <f>AA121</f>
        <v>0</v>
      </c>
      <c r="AB119" s="52"/>
      <c r="AC119" s="24">
        <v>52</v>
      </c>
      <c r="AD119" s="32" t="e">
        <f>#REF!/AC119</f>
        <v>#REF!</v>
      </c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</row>
    <row r="120" spans="1:85" ht="78.75">
      <c r="A120" s="142" t="s">
        <v>231</v>
      </c>
      <c r="B120" s="142"/>
      <c r="C120" s="143" t="s">
        <v>35</v>
      </c>
      <c r="D120" s="143" t="s">
        <v>3</v>
      </c>
      <c r="E120" s="143" t="s">
        <v>175</v>
      </c>
      <c r="F120" s="143" t="s">
        <v>71</v>
      </c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7"/>
      <c r="T120" s="147"/>
      <c r="U120" s="147"/>
      <c r="V120" s="147"/>
      <c r="W120" s="147"/>
      <c r="X120" s="147"/>
      <c r="Y120" s="147">
        <f>Y121</f>
        <v>14</v>
      </c>
      <c r="Z120" s="147">
        <f>Z121</f>
        <v>14</v>
      </c>
      <c r="AA120" s="147"/>
      <c r="AB120" s="51" t="e">
        <f>AB121+#REF!+AB123+#REF!</f>
        <v>#REF!</v>
      </c>
      <c r="AC120" s="9">
        <f>AC121</f>
        <v>177</v>
      </c>
      <c r="AD120" s="32" t="e">
        <f>#REF!/AC120</f>
        <v>#REF!</v>
      </c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</row>
    <row r="121" spans="1:85" ht="63">
      <c r="A121" s="142" t="s">
        <v>232</v>
      </c>
      <c r="B121" s="142"/>
      <c r="C121" s="143" t="s">
        <v>35</v>
      </c>
      <c r="D121" s="143" t="s">
        <v>3</v>
      </c>
      <c r="E121" s="143" t="s">
        <v>175</v>
      </c>
      <c r="F121" s="143" t="s">
        <v>237</v>
      </c>
      <c r="G121" s="143" t="s">
        <v>72</v>
      </c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7"/>
      <c r="V121" s="147"/>
      <c r="W121" s="147"/>
      <c r="X121" s="148"/>
      <c r="Y121" s="144">
        <f>Z121+AA121</f>
        <v>14</v>
      </c>
      <c r="Z121" s="144">
        <v>14</v>
      </c>
      <c r="AA121" s="147"/>
      <c r="AB121" s="52">
        <f>AB122</f>
        <v>0</v>
      </c>
      <c r="AC121" s="9">
        <v>177</v>
      </c>
      <c r="AD121" s="32" t="e">
        <f>#REF!/AC121</f>
        <v>#REF!</v>
      </c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</row>
    <row r="122" spans="1:85" ht="63">
      <c r="A122" s="142" t="s">
        <v>223</v>
      </c>
      <c r="B122" s="142"/>
      <c r="C122" s="143" t="s">
        <v>35</v>
      </c>
      <c r="D122" s="143" t="s">
        <v>3</v>
      </c>
      <c r="E122" s="143" t="s">
        <v>281</v>
      </c>
      <c r="F122" s="143" t="s">
        <v>37</v>
      </c>
      <c r="G122" s="147"/>
      <c r="H122" s="147"/>
      <c r="I122" s="147"/>
      <c r="J122" s="147"/>
      <c r="K122" s="147"/>
      <c r="L122" s="147"/>
      <c r="M122" s="144"/>
      <c r="N122" s="144"/>
      <c r="O122" s="144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>
        <f aca="true" t="shared" si="12" ref="Y122:AA123">Y123</f>
        <v>3</v>
      </c>
      <c r="Z122" s="147">
        <f t="shared" si="12"/>
        <v>3</v>
      </c>
      <c r="AA122" s="147">
        <f t="shared" si="12"/>
        <v>0</v>
      </c>
      <c r="AB122" s="51"/>
      <c r="AC122" s="24">
        <f>AC123</f>
        <v>427.4</v>
      </c>
      <c r="AD122" s="32">
        <f>Z363/AC122</f>
        <v>0</v>
      </c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</row>
    <row r="123" spans="1:85" ht="15.75">
      <c r="A123" s="142" t="s">
        <v>238</v>
      </c>
      <c r="B123" s="142"/>
      <c r="C123" s="143" t="s">
        <v>35</v>
      </c>
      <c r="D123" s="143" t="s">
        <v>3</v>
      </c>
      <c r="E123" s="143" t="s">
        <v>281</v>
      </c>
      <c r="F123" s="143" t="s">
        <v>241</v>
      </c>
      <c r="G123" s="147"/>
      <c r="H123" s="147"/>
      <c r="I123" s="147"/>
      <c r="J123" s="147"/>
      <c r="K123" s="147"/>
      <c r="L123" s="147"/>
      <c r="M123" s="144"/>
      <c r="N123" s="144"/>
      <c r="O123" s="144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>
        <f t="shared" si="12"/>
        <v>3</v>
      </c>
      <c r="Z123" s="147">
        <f t="shared" si="12"/>
        <v>3</v>
      </c>
      <c r="AA123" s="147">
        <f t="shared" si="12"/>
        <v>0</v>
      </c>
      <c r="AB123" s="52" t="e">
        <f>#REF!</f>
        <v>#REF!</v>
      </c>
      <c r="AC123" s="24">
        <v>427.4</v>
      </c>
      <c r="AD123" s="32" t="e">
        <f>#REF!/AC123</f>
        <v>#REF!</v>
      </c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</row>
    <row r="124" spans="1:85" ht="78.75">
      <c r="A124" s="142" t="s">
        <v>147</v>
      </c>
      <c r="B124" s="142"/>
      <c r="C124" s="143" t="s">
        <v>35</v>
      </c>
      <c r="D124" s="143" t="s">
        <v>3</v>
      </c>
      <c r="E124" s="143" t="s">
        <v>281</v>
      </c>
      <c r="F124" s="143" t="s">
        <v>78</v>
      </c>
      <c r="G124" s="147"/>
      <c r="H124" s="147"/>
      <c r="I124" s="147"/>
      <c r="J124" s="147"/>
      <c r="K124" s="147"/>
      <c r="L124" s="147"/>
      <c r="M124" s="144"/>
      <c r="N124" s="144"/>
      <c r="O124" s="144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>
        <f>Z124+AA124</f>
        <v>3</v>
      </c>
      <c r="Z124" s="147">
        <v>3</v>
      </c>
      <c r="AA124" s="147"/>
      <c r="AB124" s="52" t="e">
        <f>#REF!+#REF!+#REF!+#REF!</f>
        <v>#REF!</v>
      </c>
      <c r="AC124" s="24">
        <v>1146.5</v>
      </c>
      <c r="AD124" s="32" t="e">
        <f>#REF!/AC124</f>
        <v>#REF!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</row>
    <row r="125" spans="1:85" ht="47.25">
      <c r="A125" s="146" t="s">
        <v>164</v>
      </c>
      <c r="B125" s="146"/>
      <c r="C125" s="143" t="s">
        <v>35</v>
      </c>
      <c r="D125" s="143" t="s">
        <v>3</v>
      </c>
      <c r="E125" s="151" t="s">
        <v>87</v>
      </c>
      <c r="F125" s="143" t="s">
        <v>37</v>
      </c>
      <c r="G125" s="147"/>
      <c r="H125" s="147"/>
      <c r="I125" s="147"/>
      <c r="J125" s="147"/>
      <c r="K125" s="147"/>
      <c r="L125" s="147"/>
      <c r="M125" s="144"/>
      <c r="N125" s="144"/>
      <c r="O125" s="144"/>
      <c r="P125" s="147"/>
      <c r="Q125" s="147"/>
      <c r="R125" s="147"/>
      <c r="S125" s="147"/>
      <c r="T125" s="147"/>
      <c r="U125" s="147"/>
      <c r="V125" s="147"/>
      <c r="W125" s="148"/>
      <c r="X125" s="148"/>
      <c r="Y125" s="147">
        <f>Y126+Y131+Y137+Y142+Y145+Y152+Y157+Y922+Y162+Y134</f>
        <v>16839.56</v>
      </c>
      <c r="Z125" s="147">
        <f>Z126+Z131+Z137+Z142+Z145+Z152+Z157+Z922+Z162+Z134</f>
        <v>13488.130000000001</v>
      </c>
      <c r="AA125" s="147">
        <f>AA126+AA131+AA137+AA142+AA145+AA152+AA157+AA922+AA162+AA134</f>
        <v>3351.4300000000003</v>
      </c>
      <c r="AB125" s="52"/>
      <c r="AC125" s="24"/>
      <c r="AD125" s="3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</row>
    <row r="126" spans="1:85" ht="47.25">
      <c r="A126" s="142" t="s">
        <v>89</v>
      </c>
      <c r="B126" s="142"/>
      <c r="C126" s="143" t="s">
        <v>35</v>
      </c>
      <c r="D126" s="143" t="s">
        <v>3</v>
      </c>
      <c r="E126" s="143" t="s">
        <v>90</v>
      </c>
      <c r="F126" s="143" t="s">
        <v>37</v>
      </c>
      <c r="G126" s="147">
        <v>4323.2</v>
      </c>
      <c r="H126" s="147">
        <v>4323.2</v>
      </c>
      <c r="I126" s="147"/>
      <c r="J126" s="147"/>
      <c r="K126" s="147"/>
      <c r="L126" s="147"/>
      <c r="M126" s="144">
        <v>4323.2</v>
      </c>
      <c r="N126" s="144">
        <v>4323.2</v>
      </c>
      <c r="O126" s="144">
        <v>0</v>
      </c>
      <c r="P126" s="147">
        <v>507</v>
      </c>
      <c r="Q126" s="147">
        <v>507</v>
      </c>
      <c r="R126" s="147"/>
      <c r="S126" s="147" t="e">
        <f>#REF!</f>
        <v>#REF!</v>
      </c>
      <c r="T126" s="147" t="e">
        <f>#REF!</f>
        <v>#REF!</v>
      </c>
      <c r="U126" s="147" t="e">
        <f>#REF!</f>
        <v>#REF!</v>
      </c>
      <c r="V126" s="147" t="e">
        <f>#REF!</f>
        <v>#REF!</v>
      </c>
      <c r="W126" s="147" t="e">
        <f>#REF!</f>
        <v>#REF!</v>
      </c>
      <c r="X126" s="147" t="e">
        <f>#REF!</f>
        <v>#REF!</v>
      </c>
      <c r="Y126" s="144">
        <f>Y127+Y129</f>
        <v>4921.25</v>
      </c>
      <c r="Z126" s="144">
        <f>Z127+Z129</f>
        <v>4921.25</v>
      </c>
      <c r="AA126" s="144">
        <f>AA127+AA129</f>
        <v>0</v>
      </c>
      <c r="AB126" s="52"/>
      <c r="AC126" s="24"/>
      <c r="AD126" s="3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</row>
    <row r="127" spans="1:85" ht="141.75">
      <c r="A127" s="142" t="s">
        <v>257</v>
      </c>
      <c r="B127" s="142"/>
      <c r="C127" s="143" t="s">
        <v>35</v>
      </c>
      <c r="D127" s="143" t="s">
        <v>3</v>
      </c>
      <c r="E127" s="143" t="s">
        <v>90</v>
      </c>
      <c r="F127" s="143" t="s">
        <v>68</v>
      </c>
      <c r="G127" s="147"/>
      <c r="H127" s="147"/>
      <c r="I127" s="147"/>
      <c r="J127" s="147"/>
      <c r="K127" s="147"/>
      <c r="L127" s="147"/>
      <c r="M127" s="144"/>
      <c r="N127" s="144"/>
      <c r="O127" s="144"/>
      <c r="P127" s="147"/>
      <c r="Q127" s="147"/>
      <c r="R127" s="147"/>
      <c r="S127" s="147"/>
      <c r="T127" s="147"/>
      <c r="U127" s="147"/>
      <c r="V127" s="147"/>
      <c r="W127" s="147"/>
      <c r="X127" s="147"/>
      <c r="Y127" s="144">
        <f>Y128</f>
        <v>4899.25</v>
      </c>
      <c r="Z127" s="144">
        <f>Z128</f>
        <v>4899.25</v>
      </c>
      <c r="AA127" s="147"/>
      <c r="AB127" s="52"/>
      <c r="AC127" s="24"/>
      <c r="AD127" s="3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</row>
    <row r="128" spans="1:85" ht="47.25">
      <c r="A128" s="142" t="s">
        <v>233</v>
      </c>
      <c r="B128" s="142"/>
      <c r="C128" s="143" t="s">
        <v>35</v>
      </c>
      <c r="D128" s="143" t="s">
        <v>3</v>
      </c>
      <c r="E128" s="143" t="s">
        <v>90</v>
      </c>
      <c r="F128" s="143" t="s">
        <v>234</v>
      </c>
      <c r="G128" s="147"/>
      <c r="H128" s="147"/>
      <c r="I128" s="147"/>
      <c r="J128" s="147"/>
      <c r="K128" s="147"/>
      <c r="L128" s="147"/>
      <c r="M128" s="144"/>
      <c r="N128" s="144"/>
      <c r="O128" s="144"/>
      <c r="P128" s="147"/>
      <c r="Q128" s="147"/>
      <c r="R128" s="147"/>
      <c r="S128" s="147"/>
      <c r="T128" s="147"/>
      <c r="U128" s="147"/>
      <c r="V128" s="147"/>
      <c r="W128" s="147"/>
      <c r="X128" s="147"/>
      <c r="Y128" s="144">
        <f>Z128+AA128</f>
        <v>4899.25</v>
      </c>
      <c r="Z128" s="144">
        <v>4899.25</v>
      </c>
      <c r="AA128" s="147"/>
      <c r="AB128" s="52"/>
      <c r="AC128" s="24"/>
      <c r="AD128" s="3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</row>
    <row r="129" spans="1:85" ht="78.75">
      <c r="A129" s="142" t="s">
        <v>231</v>
      </c>
      <c r="B129" s="142"/>
      <c r="C129" s="143" t="s">
        <v>35</v>
      </c>
      <c r="D129" s="143" t="s">
        <v>3</v>
      </c>
      <c r="E129" s="143" t="s">
        <v>90</v>
      </c>
      <c r="F129" s="143" t="s">
        <v>71</v>
      </c>
      <c r="G129" s="147"/>
      <c r="H129" s="147"/>
      <c r="I129" s="147"/>
      <c r="J129" s="147"/>
      <c r="K129" s="147"/>
      <c r="L129" s="147"/>
      <c r="M129" s="144"/>
      <c r="N129" s="144"/>
      <c r="O129" s="144"/>
      <c r="P129" s="147"/>
      <c r="Q129" s="147"/>
      <c r="R129" s="147"/>
      <c r="S129" s="147"/>
      <c r="T129" s="147"/>
      <c r="U129" s="147"/>
      <c r="V129" s="147"/>
      <c r="W129" s="147"/>
      <c r="X129" s="147"/>
      <c r="Y129" s="144">
        <f>Y130</f>
        <v>22</v>
      </c>
      <c r="Z129" s="144">
        <f>Z130</f>
        <v>22</v>
      </c>
      <c r="AA129" s="147"/>
      <c r="AB129" s="52"/>
      <c r="AC129" s="24"/>
      <c r="AD129" s="3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</row>
    <row r="130" spans="1:85" ht="63">
      <c r="A130" s="142" t="s">
        <v>232</v>
      </c>
      <c r="B130" s="142"/>
      <c r="C130" s="143" t="s">
        <v>35</v>
      </c>
      <c r="D130" s="143" t="s">
        <v>3</v>
      </c>
      <c r="E130" s="143" t="s">
        <v>90</v>
      </c>
      <c r="F130" s="143" t="s">
        <v>237</v>
      </c>
      <c r="G130" s="143" t="s">
        <v>72</v>
      </c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7"/>
      <c r="V130" s="147"/>
      <c r="W130" s="147"/>
      <c r="X130" s="148"/>
      <c r="Y130" s="144">
        <f>Z130+AA130</f>
        <v>22</v>
      </c>
      <c r="Z130" s="144">
        <v>22</v>
      </c>
      <c r="AA130" s="147"/>
      <c r="AB130" s="52"/>
      <c r="AC130" s="24"/>
      <c r="AD130" s="3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</row>
    <row r="131" spans="1:85" ht="31.5">
      <c r="A131" s="142" t="s">
        <v>185</v>
      </c>
      <c r="B131" s="142"/>
      <c r="C131" s="143" t="s">
        <v>35</v>
      </c>
      <c r="D131" s="143" t="s">
        <v>3</v>
      </c>
      <c r="E131" s="151" t="s">
        <v>186</v>
      </c>
      <c r="F131" s="143" t="s">
        <v>37</v>
      </c>
      <c r="G131" s="147"/>
      <c r="H131" s="147"/>
      <c r="I131" s="147"/>
      <c r="J131" s="147"/>
      <c r="K131" s="147"/>
      <c r="L131" s="147"/>
      <c r="M131" s="144"/>
      <c r="N131" s="144"/>
      <c r="O131" s="144"/>
      <c r="P131" s="147"/>
      <c r="Q131" s="147"/>
      <c r="R131" s="147"/>
      <c r="S131" s="147"/>
      <c r="T131" s="147"/>
      <c r="U131" s="147"/>
      <c r="V131" s="147"/>
      <c r="W131" s="148"/>
      <c r="X131" s="148"/>
      <c r="Y131" s="147">
        <f>Y133</f>
        <v>39</v>
      </c>
      <c r="Z131" s="147">
        <f>Z133</f>
        <v>39</v>
      </c>
      <c r="AA131" s="147">
        <f>AA133</f>
        <v>0</v>
      </c>
      <c r="AB131" s="52"/>
      <c r="AC131" s="24"/>
      <c r="AD131" s="3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</row>
    <row r="132" spans="1:85" ht="15.75">
      <c r="A132" s="142" t="s">
        <v>238</v>
      </c>
      <c r="B132" s="142"/>
      <c r="C132" s="143" t="s">
        <v>35</v>
      </c>
      <c r="D132" s="143" t="s">
        <v>3</v>
      </c>
      <c r="E132" s="151" t="s">
        <v>186</v>
      </c>
      <c r="F132" s="143" t="s">
        <v>241</v>
      </c>
      <c r="G132" s="147"/>
      <c r="H132" s="147"/>
      <c r="I132" s="147"/>
      <c r="J132" s="147"/>
      <c r="K132" s="147"/>
      <c r="L132" s="147"/>
      <c r="M132" s="144"/>
      <c r="N132" s="144"/>
      <c r="O132" s="144"/>
      <c r="P132" s="147"/>
      <c r="Q132" s="147"/>
      <c r="R132" s="147"/>
      <c r="S132" s="147"/>
      <c r="T132" s="147"/>
      <c r="U132" s="147"/>
      <c r="V132" s="147"/>
      <c r="W132" s="148"/>
      <c r="X132" s="148"/>
      <c r="Y132" s="147">
        <f>Y133</f>
        <v>39</v>
      </c>
      <c r="Z132" s="147">
        <f>Z133</f>
        <v>39</v>
      </c>
      <c r="AA132" s="147"/>
      <c r="AB132" s="52"/>
      <c r="AC132" s="24"/>
      <c r="AD132" s="3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</row>
    <row r="133" spans="1:85" ht="31.5">
      <c r="A133" s="142" t="s">
        <v>239</v>
      </c>
      <c r="B133" s="142"/>
      <c r="C133" s="143" t="s">
        <v>35</v>
      </c>
      <c r="D133" s="143" t="s">
        <v>3</v>
      </c>
      <c r="E133" s="151" t="s">
        <v>186</v>
      </c>
      <c r="F133" s="143" t="s">
        <v>240</v>
      </c>
      <c r="G133" s="143" t="s">
        <v>72</v>
      </c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7"/>
      <c r="V133" s="147"/>
      <c r="W133" s="147"/>
      <c r="X133" s="148"/>
      <c r="Y133" s="144">
        <f>Z133+AA133</f>
        <v>39</v>
      </c>
      <c r="Z133" s="144">
        <v>39</v>
      </c>
      <c r="AA133" s="147"/>
      <c r="AB133" s="52"/>
      <c r="AC133" s="24"/>
      <c r="AD133" s="3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</row>
    <row r="134" spans="1:85" ht="63">
      <c r="A134" s="152" t="s">
        <v>302</v>
      </c>
      <c r="B134" s="152"/>
      <c r="C134" s="135" t="s">
        <v>35</v>
      </c>
      <c r="D134" s="135" t="s">
        <v>3</v>
      </c>
      <c r="E134" s="135" t="s">
        <v>211</v>
      </c>
      <c r="F134" s="135" t="s">
        <v>37</v>
      </c>
      <c r="G134" s="136">
        <v>110.51923</v>
      </c>
      <c r="H134" s="136">
        <f>G134-I134</f>
        <v>110.51923</v>
      </c>
      <c r="I134" s="135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7"/>
      <c r="V134" s="147"/>
      <c r="W134" s="147"/>
      <c r="X134" s="148"/>
      <c r="Y134" s="144">
        <f aca="true" t="shared" si="13" ref="Y134:AA135">Y135</f>
        <v>879.23</v>
      </c>
      <c r="Z134" s="144">
        <f t="shared" si="13"/>
        <v>879.23</v>
      </c>
      <c r="AA134" s="144">
        <f t="shared" si="13"/>
        <v>0</v>
      </c>
      <c r="AB134" s="52"/>
      <c r="AC134" s="24"/>
      <c r="AD134" s="3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</row>
    <row r="135" spans="1:85" ht="63">
      <c r="A135" s="152" t="s">
        <v>303</v>
      </c>
      <c r="B135" s="152"/>
      <c r="C135" s="135" t="s">
        <v>35</v>
      </c>
      <c r="D135" s="135" t="s">
        <v>3</v>
      </c>
      <c r="E135" s="135" t="s">
        <v>211</v>
      </c>
      <c r="F135" s="135" t="s">
        <v>237</v>
      </c>
      <c r="G135" s="136">
        <v>110.51923</v>
      </c>
      <c r="H135" s="136">
        <f>G135-I135</f>
        <v>110.51923</v>
      </c>
      <c r="I135" s="135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7"/>
      <c r="V135" s="147"/>
      <c r="W135" s="147"/>
      <c r="X135" s="148"/>
      <c r="Y135" s="144">
        <f t="shared" si="13"/>
        <v>879.23</v>
      </c>
      <c r="Z135" s="144">
        <f t="shared" si="13"/>
        <v>879.23</v>
      </c>
      <c r="AA135" s="144">
        <f t="shared" si="13"/>
        <v>0</v>
      </c>
      <c r="AB135" s="52"/>
      <c r="AC135" s="24"/>
      <c r="AD135" s="3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</row>
    <row r="136" spans="1:85" ht="47.25">
      <c r="A136" s="152" t="s">
        <v>304</v>
      </c>
      <c r="B136" s="152"/>
      <c r="C136" s="135" t="s">
        <v>35</v>
      </c>
      <c r="D136" s="135" t="s">
        <v>3</v>
      </c>
      <c r="E136" s="135" t="s">
        <v>211</v>
      </c>
      <c r="F136" s="135" t="s">
        <v>237</v>
      </c>
      <c r="G136" s="136">
        <v>110.51923</v>
      </c>
      <c r="H136" s="136">
        <f>G136-I136</f>
        <v>110.51923</v>
      </c>
      <c r="I136" s="135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7"/>
      <c r="V136" s="147"/>
      <c r="W136" s="147"/>
      <c r="X136" s="148"/>
      <c r="Y136" s="144">
        <f>Z136+AA136</f>
        <v>879.23</v>
      </c>
      <c r="Z136" s="144">
        <f>1945.5-1176.27+60+50</f>
        <v>879.23</v>
      </c>
      <c r="AA136" s="147"/>
      <c r="AB136" s="52"/>
      <c r="AC136" s="24"/>
      <c r="AD136" s="3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</row>
    <row r="137" spans="1:85" ht="141.75">
      <c r="A137" s="142" t="s">
        <v>204</v>
      </c>
      <c r="B137" s="142"/>
      <c r="C137" s="143" t="s">
        <v>35</v>
      </c>
      <c r="D137" s="143" t="s">
        <v>3</v>
      </c>
      <c r="E137" s="143" t="s">
        <v>205</v>
      </c>
      <c r="F137" s="143" t="s">
        <v>37</v>
      </c>
      <c r="G137" s="147"/>
      <c r="H137" s="147"/>
      <c r="I137" s="147"/>
      <c r="J137" s="147"/>
      <c r="K137" s="147"/>
      <c r="L137" s="147"/>
      <c r="M137" s="144"/>
      <c r="N137" s="144"/>
      <c r="O137" s="144"/>
      <c r="P137" s="147"/>
      <c r="Q137" s="147"/>
      <c r="R137" s="147"/>
      <c r="S137" s="147"/>
      <c r="T137" s="147"/>
      <c r="U137" s="147"/>
      <c r="V137" s="147"/>
      <c r="W137" s="148"/>
      <c r="X137" s="148"/>
      <c r="Y137" s="147">
        <f>Y138+Y140</f>
        <v>1200</v>
      </c>
      <c r="Z137" s="147">
        <f>Z138+Z140</f>
        <v>0</v>
      </c>
      <c r="AA137" s="147">
        <f>AA138+AA140</f>
        <v>1200</v>
      </c>
      <c r="AB137" s="51"/>
      <c r="AC137" s="27"/>
      <c r="AD137" s="3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</row>
    <row r="138" spans="1:85" ht="141.75">
      <c r="A138" s="142" t="s">
        <v>257</v>
      </c>
      <c r="B138" s="142"/>
      <c r="C138" s="143" t="s">
        <v>35</v>
      </c>
      <c r="D138" s="143" t="s">
        <v>3</v>
      </c>
      <c r="E138" s="143" t="s">
        <v>205</v>
      </c>
      <c r="F138" s="143" t="s">
        <v>68</v>
      </c>
      <c r="G138" s="147"/>
      <c r="H138" s="147"/>
      <c r="I138" s="147"/>
      <c r="J138" s="147"/>
      <c r="K138" s="147"/>
      <c r="L138" s="147"/>
      <c r="M138" s="144"/>
      <c r="N138" s="144"/>
      <c r="O138" s="144"/>
      <c r="P138" s="147"/>
      <c r="Q138" s="147"/>
      <c r="R138" s="147"/>
      <c r="S138" s="147"/>
      <c r="T138" s="147"/>
      <c r="U138" s="147"/>
      <c r="V138" s="147"/>
      <c r="W138" s="148"/>
      <c r="X138" s="148"/>
      <c r="Y138" s="144">
        <f>Y139</f>
        <v>941</v>
      </c>
      <c r="Z138" s="144">
        <f>Z139</f>
        <v>0</v>
      </c>
      <c r="AA138" s="144">
        <f>AA139</f>
        <v>941</v>
      </c>
      <c r="AB138" s="51"/>
      <c r="AC138" s="27"/>
      <c r="AD138" s="3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</row>
    <row r="139" spans="1:85" ht="47.25">
      <c r="A139" s="142" t="s">
        <v>233</v>
      </c>
      <c r="B139" s="142"/>
      <c r="C139" s="143" t="s">
        <v>35</v>
      </c>
      <c r="D139" s="143" t="s">
        <v>3</v>
      </c>
      <c r="E139" s="143" t="s">
        <v>205</v>
      </c>
      <c r="F139" s="143" t="s">
        <v>234</v>
      </c>
      <c r="G139" s="143" t="s">
        <v>69</v>
      </c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7"/>
      <c r="V139" s="147"/>
      <c r="W139" s="147"/>
      <c r="X139" s="148"/>
      <c r="Y139" s="144">
        <f>Z139+AA139</f>
        <v>941</v>
      </c>
      <c r="Z139" s="144"/>
      <c r="AA139" s="147">
        <v>941</v>
      </c>
      <c r="AB139" s="52" t="e">
        <f>#REF!</f>
        <v>#REF!</v>
      </c>
      <c r="AC139" s="22" t="e">
        <f>#REF!</f>
        <v>#REF!</v>
      </c>
      <c r="AD139" s="32" t="e">
        <f>#REF!/AC139</f>
        <v>#REF!</v>
      </c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</row>
    <row r="140" spans="1:85" ht="78.75">
      <c r="A140" s="142" t="s">
        <v>231</v>
      </c>
      <c r="B140" s="142"/>
      <c r="C140" s="143" t="s">
        <v>35</v>
      </c>
      <c r="D140" s="143" t="s">
        <v>3</v>
      </c>
      <c r="E140" s="143" t="s">
        <v>205</v>
      </c>
      <c r="F140" s="143" t="s">
        <v>71</v>
      </c>
      <c r="G140" s="143" t="s">
        <v>70</v>
      </c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7"/>
      <c r="V140" s="147"/>
      <c r="W140" s="147"/>
      <c r="X140" s="148"/>
      <c r="Y140" s="144">
        <f>Y141</f>
        <v>259</v>
      </c>
      <c r="Z140" s="144">
        <f>Z141</f>
        <v>0</v>
      </c>
      <c r="AA140" s="144">
        <f>AA141</f>
        <v>259</v>
      </c>
      <c r="AB140" s="52"/>
      <c r="AC140" s="22"/>
      <c r="AD140" s="3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</row>
    <row r="141" spans="1:85" ht="63">
      <c r="A141" s="142" t="s">
        <v>232</v>
      </c>
      <c r="B141" s="142"/>
      <c r="C141" s="143" t="s">
        <v>35</v>
      </c>
      <c r="D141" s="143" t="s">
        <v>3</v>
      </c>
      <c r="E141" s="143" t="s">
        <v>205</v>
      </c>
      <c r="F141" s="143" t="s">
        <v>237</v>
      </c>
      <c r="G141" s="143" t="s">
        <v>72</v>
      </c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7"/>
      <c r="V141" s="147"/>
      <c r="W141" s="147"/>
      <c r="X141" s="148"/>
      <c r="Y141" s="144">
        <f>Z141+AA141</f>
        <v>259</v>
      </c>
      <c r="Z141" s="144"/>
      <c r="AA141" s="147">
        <f>309-50</f>
        <v>259</v>
      </c>
      <c r="AB141" s="52"/>
      <c r="AC141" s="22"/>
      <c r="AD141" s="3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</row>
    <row r="142" spans="1:85" ht="78.75">
      <c r="A142" s="142" t="s">
        <v>131</v>
      </c>
      <c r="B142" s="142"/>
      <c r="C142" s="143" t="s">
        <v>35</v>
      </c>
      <c r="D142" s="143" t="s">
        <v>3</v>
      </c>
      <c r="E142" s="143" t="s">
        <v>132</v>
      </c>
      <c r="F142" s="143" t="s">
        <v>37</v>
      </c>
      <c r="G142" s="143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7"/>
      <c r="V142" s="147"/>
      <c r="W142" s="147"/>
      <c r="X142" s="148"/>
      <c r="Y142" s="144">
        <f aca="true" t="shared" si="14" ref="Y142:AA143">Y143</f>
        <v>669.18</v>
      </c>
      <c r="Z142" s="144">
        <f t="shared" si="14"/>
        <v>669.18</v>
      </c>
      <c r="AA142" s="144">
        <f t="shared" si="14"/>
        <v>0</v>
      </c>
      <c r="AB142" s="52"/>
      <c r="AC142" s="22"/>
      <c r="AD142" s="3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</row>
    <row r="143" spans="1:85" ht="63">
      <c r="A143" s="142" t="s">
        <v>242</v>
      </c>
      <c r="B143" s="142"/>
      <c r="C143" s="143" t="s">
        <v>35</v>
      </c>
      <c r="D143" s="143" t="s">
        <v>3</v>
      </c>
      <c r="E143" s="143" t="s">
        <v>132</v>
      </c>
      <c r="F143" s="143" t="s">
        <v>243</v>
      </c>
      <c r="G143" s="143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7"/>
      <c r="V143" s="147"/>
      <c r="W143" s="147"/>
      <c r="X143" s="148"/>
      <c r="Y143" s="144">
        <f t="shared" si="14"/>
        <v>669.18</v>
      </c>
      <c r="Z143" s="144">
        <f t="shared" si="14"/>
        <v>669.18</v>
      </c>
      <c r="AA143" s="144">
        <f t="shared" si="14"/>
        <v>0</v>
      </c>
      <c r="AB143" s="52"/>
      <c r="AC143" s="22"/>
      <c r="AD143" s="3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</row>
    <row r="144" spans="1:85" ht="47.25">
      <c r="A144" s="142" t="s">
        <v>245</v>
      </c>
      <c r="B144" s="142"/>
      <c r="C144" s="143" t="s">
        <v>35</v>
      </c>
      <c r="D144" s="143" t="s">
        <v>3</v>
      </c>
      <c r="E144" s="143" t="s">
        <v>132</v>
      </c>
      <c r="F144" s="143" t="s">
        <v>244</v>
      </c>
      <c r="G144" s="143"/>
      <c r="H144" s="147"/>
      <c r="I144" s="147"/>
      <c r="J144" s="147"/>
      <c r="K144" s="147"/>
      <c r="L144" s="147"/>
      <c r="M144" s="147"/>
      <c r="N144" s="144"/>
      <c r="O144" s="144"/>
      <c r="P144" s="144"/>
      <c r="Q144" s="147"/>
      <c r="R144" s="147"/>
      <c r="S144" s="147"/>
      <c r="T144" s="147"/>
      <c r="U144" s="147"/>
      <c r="V144" s="147"/>
      <c r="W144" s="147"/>
      <c r="X144" s="148"/>
      <c r="Y144" s="144">
        <f>Z144+AA144</f>
        <v>669.18</v>
      </c>
      <c r="Z144" s="144">
        <v>669.18</v>
      </c>
      <c r="AA144" s="144"/>
      <c r="AB144" s="52"/>
      <c r="AC144" s="22"/>
      <c r="AD144" s="3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</row>
    <row r="145" spans="1:85" ht="126">
      <c r="A145" s="142" t="s">
        <v>212</v>
      </c>
      <c r="B145" s="142"/>
      <c r="C145" s="143" t="s">
        <v>35</v>
      </c>
      <c r="D145" s="143" t="s">
        <v>3</v>
      </c>
      <c r="E145" s="143" t="s">
        <v>94</v>
      </c>
      <c r="F145" s="143" t="s">
        <v>37</v>
      </c>
      <c r="G145" s="143" t="s">
        <v>68</v>
      </c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7"/>
      <c r="U145" s="147"/>
      <c r="V145" s="147"/>
      <c r="W145" s="147"/>
      <c r="X145" s="147"/>
      <c r="Y145" s="147">
        <f>Y147+Y148+Y150</f>
        <v>6979.47</v>
      </c>
      <c r="Z145" s="147">
        <f>Z147+Z148+Z150</f>
        <v>6979.47</v>
      </c>
      <c r="AA145" s="147">
        <f>AA147+AA148+AA150</f>
        <v>0</v>
      </c>
      <c r="AB145" s="52" t="e">
        <f>#REF!</f>
        <v>#REF!</v>
      </c>
      <c r="AC145" s="9" t="e">
        <f>#REF!</f>
        <v>#REF!</v>
      </c>
      <c r="AD145" s="32" t="e">
        <f>#REF!/AC145</f>
        <v>#REF!</v>
      </c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</row>
    <row r="146" spans="1:85" ht="126">
      <c r="A146" s="142" t="s">
        <v>235</v>
      </c>
      <c r="B146" s="142"/>
      <c r="C146" s="143" t="s">
        <v>35</v>
      </c>
      <c r="D146" s="143" t="s">
        <v>3</v>
      </c>
      <c r="E146" s="143" t="s">
        <v>94</v>
      </c>
      <c r="F146" s="143" t="s">
        <v>68</v>
      </c>
      <c r="G146" s="143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7"/>
      <c r="U146" s="147"/>
      <c r="V146" s="147"/>
      <c r="W146" s="147"/>
      <c r="X146" s="147"/>
      <c r="Y146" s="147">
        <f>Y147</f>
        <v>4133.49</v>
      </c>
      <c r="Z146" s="147">
        <f>Z147</f>
        <v>4133.49</v>
      </c>
      <c r="AA146" s="147">
        <f>AA147</f>
        <v>0</v>
      </c>
      <c r="AB146" s="52"/>
      <c r="AC146" s="9"/>
      <c r="AD146" s="3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</row>
    <row r="147" spans="1:85" ht="31.5">
      <c r="A147" s="142" t="s">
        <v>246</v>
      </c>
      <c r="B147" s="142"/>
      <c r="C147" s="143" t="s">
        <v>35</v>
      </c>
      <c r="D147" s="143" t="s">
        <v>3</v>
      </c>
      <c r="E147" s="143" t="s">
        <v>94</v>
      </c>
      <c r="F147" s="143" t="s">
        <v>247</v>
      </c>
      <c r="G147" s="143" t="s">
        <v>69</v>
      </c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7"/>
      <c r="V147" s="147"/>
      <c r="W147" s="147"/>
      <c r="X147" s="148"/>
      <c r="Y147" s="144">
        <f>Z147+AA147</f>
        <v>4133.49</v>
      </c>
      <c r="Z147" s="144">
        <f>2717.64+1415.85</f>
        <v>4133.49</v>
      </c>
      <c r="AA147" s="147"/>
      <c r="AB147" s="52"/>
      <c r="AC147" s="9"/>
      <c r="AD147" s="3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</row>
    <row r="148" spans="1:85" ht="78.75">
      <c r="A148" s="142" t="s">
        <v>231</v>
      </c>
      <c r="B148" s="142"/>
      <c r="C148" s="143" t="s">
        <v>35</v>
      </c>
      <c r="D148" s="143" t="s">
        <v>3</v>
      </c>
      <c r="E148" s="143" t="s">
        <v>94</v>
      </c>
      <c r="F148" s="143" t="s">
        <v>71</v>
      </c>
      <c r="G148" s="143" t="s">
        <v>70</v>
      </c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7"/>
      <c r="V148" s="147"/>
      <c r="W148" s="147"/>
      <c r="X148" s="148"/>
      <c r="Y148" s="144">
        <f>Y149</f>
        <v>2720.27</v>
      </c>
      <c r="Z148" s="144">
        <f>Z149</f>
        <v>2720.27</v>
      </c>
      <c r="AA148" s="147"/>
      <c r="AB148" s="52"/>
      <c r="AC148" s="9"/>
      <c r="AD148" s="3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</row>
    <row r="149" spans="1:85" ht="63">
      <c r="A149" s="142" t="s">
        <v>232</v>
      </c>
      <c r="B149" s="142"/>
      <c r="C149" s="143" t="s">
        <v>35</v>
      </c>
      <c r="D149" s="143" t="s">
        <v>3</v>
      </c>
      <c r="E149" s="143" t="s">
        <v>94</v>
      </c>
      <c r="F149" s="143" t="s">
        <v>237</v>
      </c>
      <c r="G149" s="143" t="s">
        <v>72</v>
      </c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7"/>
      <c r="V149" s="147"/>
      <c r="W149" s="147"/>
      <c r="X149" s="148"/>
      <c r="Y149" s="144">
        <f>Z149+AA149</f>
        <v>2720.27</v>
      </c>
      <c r="Z149" s="144">
        <f>2707.37+12.9</f>
        <v>2720.27</v>
      </c>
      <c r="AA149" s="147"/>
      <c r="AB149" s="52"/>
      <c r="AC149" s="9"/>
      <c r="AD149" s="3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</row>
    <row r="150" spans="1:85" ht="15.75">
      <c r="A150" s="142" t="s">
        <v>238</v>
      </c>
      <c r="B150" s="142"/>
      <c r="C150" s="143" t="s">
        <v>35</v>
      </c>
      <c r="D150" s="143" t="s">
        <v>3</v>
      </c>
      <c r="E150" s="143" t="s">
        <v>94</v>
      </c>
      <c r="F150" s="143" t="s">
        <v>241</v>
      </c>
      <c r="G150" s="143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7"/>
      <c r="V150" s="147"/>
      <c r="W150" s="147"/>
      <c r="X150" s="148"/>
      <c r="Y150" s="144">
        <f>Y151</f>
        <v>125.71</v>
      </c>
      <c r="Z150" s="144">
        <f>Z151</f>
        <v>125.71</v>
      </c>
      <c r="AA150" s="144"/>
      <c r="AB150" s="52"/>
      <c r="AC150" s="24"/>
      <c r="AD150" s="3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</row>
    <row r="151" spans="1:85" ht="31.5">
      <c r="A151" s="142" t="s">
        <v>239</v>
      </c>
      <c r="B151" s="142"/>
      <c r="C151" s="143" t="s">
        <v>35</v>
      </c>
      <c r="D151" s="143" t="s">
        <v>3</v>
      </c>
      <c r="E151" s="143" t="s">
        <v>94</v>
      </c>
      <c r="F151" s="143" t="s">
        <v>240</v>
      </c>
      <c r="G151" s="143" t="s">
        <v>73</v>
      </c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7"/>
      <c r="V151" s="147"/>
      <c r="W151" s="147"/>
      <c r="X151" s="148"/>
      <c r="Y151" s="144">
        <f>Z151+AA151</f>
        <v>125.71</v>
      </c>
      <c r="Z151" s="144">
        <v>125.71</v>
      </c>
      <c r="AA151" s="147"/>
      <c r="AB151" s="52"/>
      <c r="AC151" s="24"/>
      <c r="AD151" s="3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</row>
    <row r="152" spans="1:85" ht="63">
      <c r="A152" s="142" t="s">
        <v>99</v>
      </c>
      <c r="B152" s="142"/>
      <c r="C152" s="143" t="s">
        <v>35</v>
      </c>
      <c r="D152" s="143" t="s">
        <v>3</v>
      </c>
      <c r="E152" s="143" t="s">
        <v>101</v>
      </c>
      <c r="F152" s="143" t="s">
        <v>37</v>
      </c>
      <c r="G152" s="147"/>
      <c r="H152" s="147"/>
      <c r="I152" s="147"/>
      <c r="J152" s="147"/>
      <c r="K152" s="147"/>
      <c r="L152" s="147"/>
      <c r="M152" s="144"/>
      <c r="N152" s="144"/>
      <c r="O152" s="144"/>
      <c r="P152" s="147"/>
      <c r="Q152" s="147"/>
      <c r="R152" s="147"/>
      <c r="S152" s="147"/>
      <c r="T152" s="147"/>
      <c r="U152" s="147"/>
      <c r="V152" s="147"/>
      <c r="W152" s="148"/>
      <c r="X152" s="148"/>
      <c r="Y152" s="147">
        <f>Y154+Y156</f>
        <v>991.4300000000001</v>
      </c>
      <c r="Z152" s="147">
        <f>Z154+Z156</f>
        <v>0</v>
      </c>
      <c r="AA152" s="147">
        <f>AA154+AA156</f>
        <v>991.4300000000001</v>
      </c>
      <c r="AB152" s="52"/>
      <c r="AC152" s="24"/>
      <c r="AD152" s="3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</row>
    <row r="153" spans="1:85" ht="141.75">
      <c r="A153" s="142" t="s">
        <v>257</v>
      </c>
      <c r="B153" s="142"/>
      <c r="C153" s="143" t="s">
        <v>35</v>
      </c>
      <c r="D153" s="143" t="s">
        <v>3</v>
      </c>
      <c r="E153" s="143" t="s">
        <v>101</v>
      </c>
      <c r="F153" s="143" t="s">
        <v>68</v>
      </c>
      <c r="G153" s="147"/>
      <c r="H153" s="147"/>
      <c r="I153" s="147"/>
      <c r="J153" s="147"/>
      <c r="K153" s="147"/>
      <c r="L153" s="147"/>
      <c r="M153" s="144"/>
      <c r="N153" s="144"/>
      <c r="O153" s="144"/>
      <c r="P153" s="147"/>
      <c r="Q153" s="147"/>
      <c r="R153" s="147"/>
      <c r="S153" s="147"/>
      <c r="T153" s="147"/>
      <c r="U153" s="147"/>
      <c r="V153" s="147"/>
      <c r="W153" s="148"/>
      <c r="X153" s="148"/>
      <c r="Y153" s="147">
        <f>Y154</f>
        <v>937.44</v>
      </c>
      <c r="Z153" s="147">
        <f>Z154</f>
        <v>0</v>
      </c>
      <c r="AA153" s="147">
        <f>AA154</f>
        <v>937.44</v>
      </c>
      <c r="AB153" s="52"/>
      <c r="AC153" s="24"/>
      <c r="AD153" s="3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</row>
    <row r="154" spans="1:85" ht="47.25">
      <c r="A154" s="142" t="s">
        <v>233</v>
      </c>
      <c r="B154" s="142"/>
      <c r="C154" s="143" t="s">
        <v>35</v>
      </c>
      <c r="D154" s="143" t="s">
        <v>3</v>
      </c>
      <c r="E154" s="143" t="s">
        <v>101</v>
      </c>
      <c r="F154" s="143" t="s">
        <v>234</v>
      </c>
      <c r="G154" s="143" t="s">
        <v>69</v>
      </c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7"/>
      <c r="V154" s="147"/>
      <c r="W154" s="147"/>
      <c r="X154" s="148"/>
      <c r="Y154" s="144">
        <f>Z154+AA154</f>
        <v>937.44</v>
      </c>
      <c r="Z154" s="144"/>
      <c r="AA154" s="147">
        <v>937.44</v>
      </c>
      <c r="AB154" s="52"/>
      <c r="AC154" s="24"/>
      <c r="AD154" s="3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</row>
    <row r="155" spans="1:85" ht="78.75">
      <c r="A155" s="142" t="s">
        <v>231</v>
      </c>
      <c r="B155" s="142"/>
      <c r="C155" s="143" t="s">
        <v>35</v>
      </c>
      <c r="D155" s="143" t="s">
        <v>3</v>
      </c>
      <c r="E155" s="143" t="s">
        <v>101</v>
      </c>
      <c r="F155" s="143" t="s">
        <v>71</v>
      </c>
      <c r="G155" s="143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7"/>
      <c r="V155" s="147"/>
      <c r="W155" s="147"/>
      <c r="X155" s="148"/>
      <c r="Y155" s="144">
        <f>Y156</f>
        <v>53.99</v>
      </c>
      <c r="Z155" s="144">
        <f>Z156</f>
        <v>0</v>
      </c>
      <c r="AA155" s="144">
        <f>AA156</f>
        <v>53.99</v>
      </c>
      <c r="AB155" s="52"/>
      <c r="AC155" s="24"/>
      <c r="AD155" s="3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</row>
    <row r="156" spans="1:85" ht="63">
      <c r="A156" s="142" t="s">
        <v>232</v>
      </c>
      <c r="B156" s="142"/>
      <c r="C156" s="143" t="s">
        <v>35</v>
      </c>
      <c r="D156" s="143" t="s">
        <v>3</v>
      </c>
      <c r="E156" s="143" t="s">
        <v>101</v>
      </c>
      <c r="F156" s="143" t="s">
        <v>237</v>
      </c>
      <c r="G156" s="143" t="s">
        <v>72</v>
      </c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7"/>
      <c r="V156" s="147"/>
      <c r="W156" s="147"/>
      <c r="X156" s="148"/>
      <c r="Y156" s="144">
        <f>Z156+AA156</f>
        <v>53.99</v>
      </c>
      <c r="Z156" s="144"/>
      <c r="AA156" s="147">
        <v>53.99</v>
      </c>
      <c r="AB156" s="52"/>
      <c r="AC156" s="24"/>
      <c r="AD156" s="3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</row>
    <row r="157" spans="1:31" ht="31.5">
      <c r="A157" s="142" t="s">
        <v>100</v>
      </c>
      <c r="B157" s="142"/>
      <c r="C157" s="143" t="s">
        <v>35</v>
      </c>
      <c r="D157" s="143" t="s">
        <v>3</v>
      </c>
      <c r="E157" s="143" t="s">
        <v>102</v>
      </c>
      <c r="F157" s="143" t="s">
        <v>37</v>
      </c>
      <c r="G157" s="147">
        <v>295</v>
      </c>
      <c r="H157" s="147"/>
      <c r="I157" s="147">
        <v>295</v>
      </c>
      <c r="J157" s="147"/>
      <c r="K157" s="147"/>
      <c r="L157" s="147"/>
      <c r="M157" s="144">
        <v>295</v>
      </c>
      <c r="N157" s="144">
        <v>0</v>
      </c>
      <c r="O157" s="144">
        <v>295</v>
      </c>
      <c r="P157" s="147">
        <v>-111</v>
      </c>
      <c r="Q157" s="147"/>
      <c r="R157" s="147">
        <v>-111</v>
      </c>
      <c r="S157" s="147" t="e">
        <f>#REF!</f>
        <v>#REF!</v>
      </c>
      <c r="T157" s="147" t="e">
        <f>#REF!</f>
        <v>#REF!</v>
      </c>
      <c r="U157" s="147" t="e">
        <f>#REF!</f>
        <v>#REF!</v>
      </c>
      <c r="V157" s="147" t="e">
        <f>#REF!</f>
        <v>#REF!</v>
      </c>
      <c r="W157" s="147" t="e">
        <f>#REF!</f>
        <v>#REF!</v>
      </c>
      <c r="X157" s="147" t="e">
        <f>#REF!</f>
        <v>#REF!</v>
      </c>
      <c r="Y157" s="147">
        <f>Y159+Y160</f>
        <v>622</v>
      </c>
      <c r="Z157" s="147">
        <f>Z159+Z160</f>
        <v>0</v>
      </c>
      <c r="AA157" s="147">
        <f>AA159+AA160</f>
        <v>622</v>
      </c>
      <c r="AB157" s="52"/>
      <c r="AC157" s="26"/>
      <c r="AD157" s="32"/>
      <c r="AE157" s="2"/>
    </row>
    <row r="158" spans="1:31" ht="141.75">
      <c r="A158" s="142" t="s">
        <v>257</v>
      </c>
      <c r="B158" s="142"/>
      <c r="C158" s="143" t="s">
        <v>35</v>
      </c>
      <c r="D158" s="143" t="s">
        <v>3</v>
      </c>
      <c r="E158" s="143" t="s">
        <v>102</v>
      </c>
      <c r="F158" s="143" t="s">
        <v>68</v>
      </c>
      <c r="G158" s="147"/>
      <c r="H158" s="147"/>
      <c r="I158" s="147"/>
      <c r="J158" s="147"/>
      <c r="K158" s="147"/>
      <c r="L158" s="147"/>
      <c r="M158" s="144"/>
      <c r="N158" s="144"/>
      <c r="O158" s="144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>
        <f>Y159</f>
        <v>587.3</v>
      </c>
      <c r="Z158" s="147">
        <f>Z159</f>
        <v>0</v>
      </c>
      <c r="AA158" s="147">
        <f>AA159</f>
        <v>587.3</v>
      </c>
      <c r="AB158" s="52"/>
      <c r="AC158" s="26"/>
      <c r="AD158" s="32"/>
      <c r="AE158" s="2"/>
    </row>
    <row r="159" spans="1:31" ht="47.25">
      <c r="A159" s="142" t="s">
        <v>233</v>
      </c>
      <c r="B159" s="142"/>
      <c r="C159" s="143" t="s">
        <v>35</v>
      </c>
      <c r="D159" s="143" t="s">
        <v>3</v>
      </c>
      <c r="E159" s="143" t="s">
        <v>102</v>
      </c>
      <c r="F159" s="143" t="s">
        <v>234</v>
      </c>
      <c r="G159" s="143" t="s">
        <v>69</v>
      </c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7"/>
      <c r="V159" s="147"/>
      <c r="W159" s="147"/>
      <c r="X159" s="148"/>
      <c r="Y159" s="144">
        <f>Z159+AA159</f>
        <v>587.3</v>
      </c>
      <c r="Z159" s="144"/>
      <c r="AA159" s="147">
        <v>587.3</v>
      </c>
      <c r="AB159" s="52"/>
      <c r="AC159" s="26"/>
      <c r="AD159" s="32"/>
      <c r="AE159" s="2"/>
    </row>
    <row r="160" spans="1:31" ht="78.75">
      <c r="A160" s="142" t="s">
        <v>231</v>
      </c>
      <c r="B160" s="142"/>
      <c r="C160" s="143" t="s">
        <v>35</v>
      </c>
      <c r="D160" s="143" t="s">
        <v>3</v>
      </c>
      <c r="E160" s="143" t="s">
        <v>102</v>
      </c>
      <c r="F160" s="143" t="s">
        <v>71</v>
      </c>
      <c r="G160" s="143" t="s">
        <v>70</v>
      </c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7"/>
      <c r="V160" s="147"/>
      <c r="W160" s="147"/>
      <c r="X160" s="148"/>
      <c r="Y160" s="144">
        <f>Y161</f>
        <v>34.7</v>
      </c>
      <c r="Z160" s="144">
        <f>Z161</f>
        <v>0</v>
      </c>
      <c r="AA160" s="144">
        <f>AA161</f>
        <v>34.7</v>
      </c>
      <c r="AB160" s="52"/>
      <c r="AC160" s="26"/>
      <c r="AD160" s="32"/>
      <c r="AE160" s="2"/>
    </row>
    <row r="161" spans="1:31" ht="63">
      <c r="A161" s="142" t="s">
        <v>232</v>
      </c>
      <c r="B161" s="142"/>
      <c r="C161" s="143" t="s">
        <v>35</v>
      </c>
      <c r="D161" s="143" t="s">
        <v>3</v>
      </c>
      <c r="E161" s="143" t="s">
        <v>102</v>
      </c>
      <c r="F161" s="143" t="s">
        <v>237</v>
      </c>
      <c r="G161" s="143" t="s">
        <v>72</v>
      </c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7"/>
      <c r="V161" s="147"/>
      <c r="W161" s="147"/>
      <c r="X161" s="148"/>
      <c r="Y161" s="144">
        <f>Z161+AA161</f>
        <v>34.7</v>
      </c>
      <c r="Z161" s="144"/>
      <c r="AA161" s="147">
        <v>34.7</v>
      </c>
      <c r="AB161" s="52"/>
      <c r="AC161" s="26"/>
      <c r="AD161" s="32"/>
      <c r="AE161" s="2"/>
    </row>
    <row r="162" spans="1:31" ht="31.5">
      <c r="A162" s="142" t="s">
        <v>103</v>
      </c>
      <c r="B162" s="142"/>
      <c r="C162" s="143" t="s">
        <v>35</v>
      </c>
      <c r="D162" s="143" t="s">
        <v>3</v>
      </c>
      <c r="E162" s="143" t="s">
        <v>104</v>
      </c>
      <c r="F162" s="143" t="s">
        <v>37</v>
      </c>
      <c r="G162" s="147"/>
      <c r="H162" s="147"/>
      <c r="I162" s="147"/>
      <c r="J162" s="147"/>
      <c r="K162" s="147"/>
      <c r="L162" s="147"/>
      <c r="M162" s="144"/>
      <c r="N162" s="144"/>
      <c r="O162" s="144"/>
      <c r="P162" s="147"/>
      <c r="Q162" s="147"/>
      <c r="R162" s="147"/>
      <c r="S162" s="147" t="e">
        <f>#REF!</f>
        <v>#REF!</v>
      </c>
      <c r="T162" s="147" t="e">
        <f>#REF!</f>
        <v>#REF!</v>
      </c>
      <c r="U162" s="147" t="e">
        <f>#REF!</f>
        <v>#REF!</v>
      </c>
      <c r="V162" s="147" t="e">
        <f>#REF!</f>
        <v>#REF!</v>
      </c>
      <c r="W162" s="147" t="e">
        <f>#REF!</f>
        <v>#REF!</v>
      </c>
      <c r="X162" s="147" t="e">
        <f>#REF!</f>
        <v>#REF!</v>
      </c>
      <c r="Y162" s="147">
        <f>Y163+Y165</f>
        <v>538</v>
      </c>
      <c r="Z162" s="147">
        <f>Z163+Z165</f>
        <v>0</v>
      </c>
      <c r="AA162" s="147">
        <f>AA163+AA165</f>
        <v>538</v>
      </c>
      <c r="AB162" s="52"/>
      <c r="AC162" s="26"/>
      <c r="AD162" s="32"/>
      <c r="AE162" s="2"/>
    </row>
    <row r="163" spans="1:31" ht="141.75">
      <c r="A163" s="142" t="s">
        <v>257</v>
      </c>
      <c r="B163" s="142"/>
      <c r="C163" s="143" t="s">
        <v>35</v>
      </c>
      <c r="D163" s="143" t="s">
        <v>3</v>
      </c>
      <c r="E163" s="143" t="s">
        <v>104</v>
      </c>
      <c r="F163" s="143" t="s">
        <v>68</v>
      </c>
      <c r="G163" s="147"/>
      <c r="H163" s="147"/>
      <c r="I163" s="147"/>
      <c r="J163" s="147"/>
      <c r="K163" s="147"/>
      <c r="L163" s="147"/>
      <c r="M163" s="144"/>
      <c r="N163" s="144"/>
      <c r="O163" s="144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>
        <f>Y164</f>
        <v>454.6</v>
      </c>
      <c r="Z163" s="147">
        <f>Z164</f>
        <v>0</v>
      </c>
      <c r="AA163" s="147">
        <f>AA164</f>
        <v>454.6</v>
      </c>
      <c r="AD163" s="2"/>
      <c r="AE163" s="2"/>
    </row>
    <row r="164" spans="1:31" ht="47.25">
      <c r="A164" s="142" t="s">
        <v>233</v>
      </c>
      <c r="B164" s="142"/>
      <c r="C164" s="143" t="s">
        <v>35</v>
      </c>
      <c r="D164" s="143" t="s">
        <v>3</v>
      </c>
      <c r="E164" s="143" t="s">
        <v>104</v>
      </c>
      <c r="F164" s="143" t="s">
        <v>234</v>
      </c>
      <c r="G164" s="143" t="s">
        <v>69</v>
      </c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7"/>
      <c r="V164" s="147"/>
      <c r="W164" s="147"/>
      <c r="X164" s="148"/>
      <c r="Y164" s="144">
        <f>Z164+AA164</f>
        <v>454.6</v>
      </c>
      <c r="Z164" s="144"/>
      <c r="AA164" s="147">
        <v>454.6</v>
      </c>
      <c r="AD164" s="2"/>
      <c r="AE164" s="2"/>
    </row>
    <row r="165" spans="1:31" ht="78.75">
      <c r="A165" s="142" t="s">
        <v>231</v>
      </c>
      <c r="B165" s="142"/>
      <c r="C165" s="143" t="s">
        <v>35</v>
      </c>
      <c r="D165" s="143" t="s">
        <v>3</v>
      </c>
      <c r="E165" s="143" t="s">
        <v>104</v>
      </c>
      <c r="F165" s="143" t="s">
        <v>71</v>
      </c>
      <c r="G165" s="143" t="s">
        <v>70</v>
      </c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7"/>
      <c r="V165" s="147"/>
      <c r="W165" s="147"/>
      <c r="X165" s="148"/>
      <c r="Y165" s="144">
        <f>Y166</f>
        <v>83.4</v>
      </c>
      <c r="Z165" s="144">
        <f>Z166</f>
        <v>0</v>
      </c>
      <c r="AA165" s="144">
        <f>AA166</f>
        <v>83.4</v>
      </c>
      <c r="AD165" s="2"/>
      <c r="AE165" s="2"/>
    </row>
    <row r="166" spans="1:31" ht="63">
      <c r="A166" s="142" t="s">
        <v>232</v>
      </c>
      <c r="B166" s="142"/>
      <c r="C166" s="143" t="s">
        <v>35</v>
      </c>
      <c r="D166" s="143" t="s">
        <v>3</v>
      </c>
      <c r="E166" s="143" t="s">
        <v>104</v>
      </c>
      <c r="F166" s="143" t="s">
        <v>237</v>
      </c>
      <c r="G166" s="143" t="s">
        <v>72</v>
      </c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7"/>
      <c r="V166" s="147"/>
      <c r="W166" s="147"/>
      <c r="X166" s="148"/>
      <c r="Y166" s="144">
        <f>Z166+AA166</f>
        <v>83.4</v>
      </c>
      <c r="Z166" s="144"/>
      <c r="AA166" s="147">
        <v>83.4</v>
      </c>
      <c r="AD166" s="2"/>
      <c r="AE166" s="2"/>
    </row>
    <row r="167" spans="1:31" ht="15.75">
      <c r="A167" s="142" t="s">
        <v>60</v>
      </c>
      <c r="B167" s="142"/>
      <c r="C167" s="151" t="s">
        <v>36</v>
      </c>
      <c r="D167" s="151" t="s">
        <v>43</v>
      </c>
      <c r="E167" s="151" t="s">
        <v>39</v>
      </c>
      <c r="F167" s="143" t="s">
        <v>37</v>
      </c>
      <c r="G167" s="147"/>
      <c r="H167" s="147"/>
      <c r="I167" s="147"/>
      <c r="J167" s="147"/>
      <c r="K167" s="147"/>
      <c r="L167" s="147"/>
      <c r="M167" s="144"/>
      <c r="N167" s="144"/>
      <c r="O167" s="144"/>
      <c r="P167" s="147"/>
      <c r="Q167" s="147"/>
      <c r="R167" s="147"/>
      <c r="S167" s="147"/>
      <c r="T167" s="147"/>
      <c r="U167" s="147"/>
      <c r="V167" s="147"/>
      <c r="W167" s="148"/>
      <c r="X167" s="148"/>
      <c r="Y167" s="147">
        <f>Y172</f>
        <v>751.2</v>
      </c>
      <c r="Z167" s="147">
        <f>Z172</f>
        <v>0</v>
      </c>
      <c r="AA167" s="147">
        <f>AA172</f>
        <v>751.2</v>
      </c>
      <c r="AD167" s="2"/>
      <c r="AE167" s="2"/>
    </row>
    <row r="168" spans="1:31" ht="31.5">
      <c r="A168" s="142" t="s">
        <v>61</v>
      </c>
      <c r="B168" s="142"/>
      <c r="C168" s="151" t="s">
        <v>36</v>
      </c>
      <c r="D168" s="151" t="s">
        <v>38</v>
      </c>
      <c r="E168" s="151" t="s">
        <v>39</v>
      </c>
      <c r="F168" s="143" t="s">
        <v>37</v>
      </c>
      <c r="G168" s="147"/>
      <c r="H168" s="147"/>
      <c r="I168" s="147"/>
      <c r="J168" s="147"/>
      <c r="K168" s="147"/>
      <c r="L168" s="147"/>
      <c r="M168" s="144"/>
      <c r="N168" s="144"/>
      <c r="O168" s="144"/>
      <c r="P168" s="147"/>
      <c r="Q168" s="147"/>
      <c r="R168" s="147"/>
      <c r="S168" s="147"/>
      <c r="T168" s="147"/>
      <c r="U168" s="147"/>
      <c r="V168" s="147"/>
      <c r="W168" s="148"/>
      <c r="X168" s="148"/>
      <c r="Y168" s="147">
        <f>Y172</f>
        <v>751.2</v>
      </c>
      <c r="Z168" s="147">
        <f>Z172</f>
        <v>0</v>
      </c>
      <c r="AA168" s="147">
        <f>AA172</f>
        <v>751.2</v>
      </c>
      <c r="AD168" s="2"/>
      <c r="AE168" s="2"/>
    </row>
    <row r="169" spans="1:31" ht="47.25">
      <c r="A169" s="146" t="s">
        <v>164</v>
      </c>
      <c r="B169" s="146"/>
      <c r="C169" s="151" t="s">
        <v>36</v>
      </c>
      <c r="D169" s="151" t="s">
        <v>38</v>
      </c>
      <c r="E169" s="151" t="s">
        <v>87</v>
      </c>
      <c r="F169" s="143" t="s">
        <v>37</v>
      </c>
      <c r="G169" s="147"/>
      <c r="H169" s="147"/>
      <c r="I169" s="147"/>
      <c r="J169" s="147"/>
      <c r="K169" s="147"/>
      <c r="L169" s="147"/>
      <c r="M169" s="144"/>
      <c r="N169" s="144"/>
      <c r="O169" s="144"/>
      <c r="P169" s="147"/>
      <c r="Q169" s="147"/>
      <c r="R169" s="147"/>
      <c r="S169" s="147"/>
      <c r="T169" s="147"/>
      <c r="U169" s="147"/>
      <c r="V169" s="147"/>
      <c r="W169" s="148"/>
      <c r="X169" s="148"/>
      <c r="Y169" s="147">
        <f>Y170</f>
        <v>751.2</v>
      </c>
      <c r="Z169" s="147">
        <f>Z170</f>
        <v>0</v>
      </c>
      <c r="AA169" s="147">
        <f>AA170</f>
        <v>751.2</v>
      </c>
      <c r="AD169" s="2"/>
      <c r="AE169" s="2"/>
    </row>
    <row r="170" spans="1:31" ht="63">
      <c r="A170" s="142" t="s">
        <v>62</v>
      </c>
      <c r="B170" s="142"/>
      <c r="C170" s="151" t="s">
        <v>36</v>
      </c>
      <c r="D170" s="151" t="s">
        <v>38</v>
      </c>
      <c r="E170" s="151" t="s">
        <v>92</v>
      </c>
      <c r="F170" s="143" t="s">
        <v>37</v>
      </c>
      <c r="G170" s="147"/>
      <c r="H170" s="147"/>
      <c r="I170" s="147"/>
      <c r="J170" s="147"/>
      <c r="K170" s="147"/>
      <c r="L170" s="147"/>
      <c r="M170" s="144"/>
      <c r="N170" s="144"/>
      <c r="O170" s="144"/>
      <c r="P170" s="147"/>
      <c r="Q170" s="147"/>
      <c r="R170" s="147"/>
      <c r="S170" s="147"/>
      <c r="T170" s="147"/>
      <c r="U170" s="147"/>
      <c r="V170" s="147"/>
      <c r="W170" s="148"/>
      <c r="X170" s="148"/>
      <c r="Y170" s="147">
        <f>Y172</f>
        <v>751.2</v>
      </c>
      <c r="Z170" s="147">
        <f>Z172</f>
        <v>0</v>
      </c>
      <c r="AA170" s="147">
        <f>AA172</f>
        <v>751.2</v>
      </c>
      <c r="AD170" s="2"/>
      <c r="AE170" s="2"/>
    </row>
    <row r="171" spans="1:31" ht="15.75">
      <c r="A171" s="142" t="s">
        <v>248</v>
      </c>
      <c r="B171" s="142"/>
      <c r="C171" s="151" t="s">
        <v>36</v>
      </c>
      <c r="D171" s="151" t="s">
        <v>38</v>
      </c>
      <c r="E171" s="151" t="s">
        <v>92</v>
      </c>
      <c r="F171" s="143" t="s">
        <v>249</v>
      </c>
      <c r="G171" s="147"/>
      <c r="H171" s="147"/>
      <c r="I171" s="147"/>
      <c r="J171" s="147"/>
      <c r="K171" s="147"/>
      <c r="L171" s="147"/>
      <c r="M171" s="144"/>
      <c r="N171" s="144"/>
      <c r="O171" s="144"/>
      <c r="P171" s="147"/>
      <c r="Q171" s="147"/>
      <c r="R171" s="147"/>
      <c r="S171" s="147"/>
      <c r="T171" s="147"/>
      <c r="U171" s="147"/>
      <c r="V171" s="147"/>
      <c r="W171" s="148"/>
      <c r="X171" s="148"/>
      <c r="Y171" s="147">
        <f>Y172</f>
        <v>751.2</v>
      </c>
      <c r="Z171" s="147">
        <f>Z172</f>
        <v>0</v>
      </c>
      <c r="AA171" s="147">
        <f>AA172</f>
        <v>751.2</v>
      </c>
      <c r="AD171" s="2"/>
      <c r="AE171" s="2"/>
    </row>
    <row r="172" spans="1:31" ht="31.5">
      <c r="A172" s="142" t="s">
        <v>77</v>
      </c>
      <c r="B172" s="142"/>
      <c r="C172" s="151" t="s">
        <v>36</v>
      </c>
      <c r="D172" s="151" t="s">
        <v>38</v>
      </c>
      <c r="E172" s="151" t="s">
        <v>92</v>
      </c>
      <c r="F172" s="143" t="s">
        <v>76</v>
      </c>
      <c r="G172" s="147"/>
      <c r="H172" s="147"/>
      <c r="I172" s="147"/>
      <c r="J172" s="147"/>
      <c r="K172" s="147"/>
      <c r="L172" s="147"/>
      <c r="M172" s="144"/>
      <c r="N172" s="144"/>
      <c r="O172" s="144"/>
      <c r="P172" s="147"/>
      <c r="Q172" s="147"/>
      <c r="R172" s="147"/>
      <c r="S172" s="147"/>
      <c r="T172" s="147"/>
      <c r="U172" s="147"/>
      <c r="V172" s="147"/>
      <c r="W172" s="148"/>
      <c r="X172" s="148"/>
      <c r="Y172" s="144">
        <f>Z172+AA172</f>
        <v>751.2</v>
      </c>
      <c r="Z172" s="147"/>
      <c r="AA172" s="147">
        <v>751.2</v>
      </c>
      <c r="AD172" s="2"/>
      <c r="AE172" s="2"/>
    </row>
    <row r="173" spans="1:31" ht="15.75">
      <c r="A173" s="142" t="s">
        <v>22</v>
      </c>
      <c r="B173" s="142"/>
      <c r="C173" s="143" t="s">
        <v>40</v>
      </c>
      <c r="D173" s="143" t="s">
        <v>43</v>
      </c>
      <c r="E173" s="143" t="s">
        <v>39</v>
      </c>
      <c r="F173" s="143" t="s">
        <v>37</v>
      </c>
      <c r="G173" s="144">
        <f aca="true" t="shared" si="15" ref="G173:L173">G185</f>
        <v>0</v>
      </c>
      <c r="H173" s="144">
        <f t="shared" si="15"/>
        <v>0</v>
      </c>
      <c r="I173" s="144">
        <f t="shared" si="15"/>
        <v>0</v>
      </c>
      <c r="J173" s="144">
        <f t="shared" si="15"/>
        <v>0</v>
      </c>
      <c r="K173" s="144">
        <f t="shared" si="15"/>
        <v>0</v>
      </c>
      <c r="L173" s="144">
        <f t="shared" si="15"/>
        <v>0</v>
      </c>
      <c r="M173" s="144">
        <v>486</v>
      </c>
      <c r="N173" s="144">
        <v>400</v>
      </c>
      <c r="O173" s="144">
        <v>86</v>
      </c>
      <c r="P173" s="144">
        <f aca="true" t="shared" si="16" ref="P173:X173">P185</f>
        <v>0</v>
      </c>
      <c r="Q173" s="144">
        <f t="shared" si="16"/>
        <v>0</v>
      </c>
      <c r="R173" s="144">
        <f t="shared" si="16"/>
        <v>0</v>
      </c>
      <c r="S173" s="144">
        <f t="shared" si="16"/>
        <v>0</v>
      </c>
      <c r="T173" s="144">
        <f t="shared" si="16"/>
        <v>0</v>
      </c>
      <c r="U173" s="144">
        <f t="shared" si="16"/>
        <v>0</v>
      </c>
      <c r="V173" s="144">
        <f t="shared" si="16"/>
        <v>0</v>
      </c>
      <c r="W173" s="144">
        <f t="shared" si="16"/>
        <v>0</v>
      </c>
      <c r="X173" s="144">
        <f t="shared" si="16"/>
        <v>0</v>
      </c>
      <c r="Y173" s="144">
        <f>Y185+Y199+Y179+Y190+Y174</f>
        <v>12956.6</v>
      </c>
      <c r="Z173" s="144">
        <f>Z185+Z199+Z179+Z190+Z174</f>
        <v>12827</v>
      </c>
      <c r="AA173" s="144">
        <f>AA185+AA199+AA179+AA190+AA174</f>
        <v>129.6</v>
      </c>
      <c r="AD173" s="2"/>
      <c r="AE173" s="2"/>
    </row>
    <row r="174" spans="1:31" ht="15.75">
      <c r="A174" s="142" t="s">
        <v>293</v>
      </c>
      <c r="B174" s="142"/>
      <c r="C174" s="143" t="s">
        <v>40</v>
      </c>
      <c r="D174" s="143" t="s">
        <v>44</v>
      </c>
      <c r="E174" s="143" t="s">
        <v>39</v>
      </c>
      <c r="F174" s="143" t="s">
        <v>37</v>
      </c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>
        <f aca="true" t="shared" si="17" ref="Y174:AA176">Y175</f>
        <v>129.6</v>
      </c>
      <c r="Z174" s="144">
        <f t="shared" si="17"/>
        <v>0</v>
      </c>
      <c r="AA174" s="144">
        <f t="shared" si="17"/>
        <v>129.6</v>
      </c>
      <c r="AD174" s="2"/>
      <c r="AE174" s="2"/>
    </row>
    <row r="175" spans="1:31" ht="47.25">
      <c r="A175" s="146" t="s">
        <v>164</v>
      </c>
      <c r="B175" s="146"/>
      <c r="C175" s="143" t="s">
        <v>40</v>
      </c>
      <c r="D175" s="143" t="s">
        <v>44</v>
      </c>
      <c r="E175" s="143" t="s">
        <v>87</v>
      </c>
      <c r="F175" s="143" t="s">
        <v>37</v>
      </c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>
        <f t="shared" si="17"/>
        <v>129.6</v>
      </c>
      <c r="Z175" s="144">
        <f t="shared" si="17"/>
        <v>0</v>
      </c>
      <c r="AA175" s="144">
        <f t="shared" si="17"/>
        <v>129.6</v>
      </c>
      <c r="AD175" s="2"/>
      <c r="AE175" s="2"/>
    </row>
    <row r="176" spans="1:31" ht="78.75">
      <c r="A176" s="142" t="s">
        <v>294</v>
      </c>
      <c r="B176" s="142"/>
      <c r="C176" s="143" t="s">
        <v>40</v>
      </c>
      <c r="D176" s="143" t="s">
        <v>44</v>
      </c>
      <c r="E176" s="143" t="s">
        <v>295</v>
      </c>
      <c r="F176" s="143" t="s">
        <v>37</v>
      </c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>
        <f>Y177</f>
        <v>129.6</v>
      </c>
      <c r="Z176" s="144">
        <f t="shared" si="17"/>
        <v>0</v>
      </c>
      <c r="AA176" s="144">
        <f t="shared" si="17"/>
        <v>129.6</v>
      </c>
      <c r="AD176" s="2"/>
      <c r="AE176" s="2"/>
    </row>
    <row r="177" spans="1:31" ht="78.75">
      <c r="A177" s="142" t="s">
        <v>231</v>
      </c>
      <c r="B177" s="142"/>
      <c r="C177" s="143" t="s">
        <v>40</v>
      </c>
      <c r="D177" s="143" t="s">
        <v>44</v>
      </c>
      <c r="E177" s="143" t="s">
        <v>295</v>
      </c>
      <c r="F177" s="143" t="s">
        <v>71</v>
      </c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>
        <f>Y178</f>
        <v>129.6</v>
      </c>
      <c r="Z177" s="144">
        <f>Z178</f>
        <v>0</v>
      </c>
      <c r="AA177" s="144">
        <f>AA178</f>
        <v>129.6</v>
      </c>
      <c r="AD177" s="2"/>
      <c r="AE177" s="2"/>
    </row>
    <row r="178" spans="1:31" ht="63">
      <c r="A178" s="142" t="s">
        <v>232</v>
      </c>
      <c r="B178" s="142"/>
      <c r="C178" s="143" t="s">
        <v>40</v>
      </c>
      <c r="D178" s="143" t="s">
        <v>44</v>
      </c>
      <c r="E178" s="143" t="s">
        <v>295</v>
      </c>
      <c r="F178" s="143" t="s">
        <v>237</v>
      </c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>
        <f>Z178+AA178</f>
        <v>129.6</v>
      </c>
      <c r="Z178" s="144"/>
      <c r="AA178" s="144">
        <v>129.6</v>
      </c>
      <c r="AD178" s="2"/>
      <c r="AE178" s="2"/>
    </row>
    <row r="179" spans="1:31" ht="15.75">
      <c r="A179" s="153" t="s">
        <v>273</v>
      </c>
      <c r="B179" s="153"/>
      <c r="C179" s="154" t="s">
        <v>40</v>
      </c>
      <c r="D179" s="154" t="s">
        <v>41</v>
      </c>
      <c r="E179" s="154" t="s">
        <v>39</v>
      </c>
      <c r="F179" s="154" t="s">
        <v>37</v>
      </c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>
        <f>Y180</f>
        <v>8</v>
      </c>
      <c r="Z179" s="155">
        <f>Z180</f>
        <v>8</v>
      </c>
      <c r="AA179" s="155">
        <f>AA180</f>
        <v>0</v>
      </c>
      <c r="AD179" s="2"/>
      <c r="AE179" s="2"/>
    </row>
    <row r="180" spans="1:31" ht="94.5">
      <c r="A180" s="142" t="s">
        <v>274</v>
      </c>
      <c r="B180" s="142"/>
      <c r="C180" s="143" t="s">
        <v>40</v>
      </c>
      <c r="D180" s="143" t="s">
        <v>41</v>
      </c>
      <c r="E180" s="143" t="s">
        <v>184</v>
      </c>
      <c r="F180" s="143" t="s">
        <v>37</v>
      </c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>
        <f>Y181</f>
        <v>8</v>
      </c>
      <c r="Z180" s="144">
        <f aca="true" t="shared" si="18" ref="Z180:AA183">Z181</f>
        <v>8</v>
      </c>
      <c r="AA180" s="144">
        <f t="shared" si="18"/>
        <v>0</v>
      </c>
      <c r="AD180" s="2"/>
      <c r="AE180" s="2"/>
    </row>
    <row r="181" spans="1:31" ht="110.25">
      <c r="A181" s="142" t="s">
        <v>275</v>
      </c>
      <c r="B181" s="142"/>
      <c r="C181" s="143" t="s">
        <v>40</v>
      </c>
      <c r="D181" s="143" t="s">
        <v>41</v>
      </c>
      <c r="E181" s="143" t="s">
        <v>277</v>
      </c>
      <c r="F181" s="143" t="s">
        <v>37</v>
      </c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>
        <f>Y182</f>
        <v>8</v>
      </c>
      <c r="Z181" s="144">
        <f t="shared" si="18"/>
        <v>8</v>
      </c>
      <c r="AA181" s="144">
        <f t="shared" si="18"/>
        <v>0</v>
      </c>
      <c r="AD181" s="2"/>
      <c r="AE181" s="2"/>
    </row>
    <row r="182" spans="1:31" ht="31.5">
      <c r="A182" s="142" t="s">
        <v>276</v>
      </c>
      <c r="B182" s="142"/>
      <c r="C182" s="143" t="s">
        <v>40</v>
      </c>
      <c r="D182" s="143" t="s">
        <v>41</v>
      </c>
      <c r="E182" s="143" t="s">
        <v>278</v>
      </c>
      <c r="F182" s="143" t="s">
        <v>37</v>
      </c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>
        <f>Y183</f>
        <v>8</v>
      </c>
      <c r="Z182" s="144">
        <f t="shared" si="18"/>
        <v>8</v>
      </c>
      <c r="AA182" s="144">
        <f t="shared" si="18"/>
        <v>0</v>
      </c>
      <c r="AD182" s="2"/>
      <c r="AE182" s="2"/>
    </row>
    <row r="183" spans="1:31" ht="63">
      <c r="A183" s="156" t="s">
        <v>300</v>
      </c>
      <c r="B183" s="156"/>
      <c r="C183" s="143" t="s">
        <v>40</v>
      </c>
      <c r="D183" s="143" t="s">
        <v>41</v>
      </c>
      <c r="E183" s="143" t="s">
        <v>278</v>
      </c>
      <c r="F183" s="143" t="s">
        <v>286</v>
      </c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>
        <f>Y184</f>
        <v>8</v>
      </c>
      <c r="Z183" s="144">
        <f t="shared" si="18"/>
        <v>8</v>
      </c>
      <c r="AA183" s="144">
        <f t="shared" si="18"/>
        <v>0</v>
      </c>
      <c r="AD183" s="2"/>
      <c r="AE183" s="2"/>
    </row>
    <row r="184" spans="1:31" ht="31.5">
      <c r="A184" s="156" t="s">
        <v>301</v>
      </c>
      <c r="B184" s="156"/>
      <c r="C184" s="143" t="s">
        <v>40</v>
      </c>
      <c r="D184" s="143" t="s">
        <v>41</v>
      </c>
      <c r="E184" s="143" t="s">
        <v>278</v>
      </c>
      <c r="F184" s="143" t="s">
        <v>288</v>
      </c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>
        <f>Z184+AA184</f>
        <v>8</v>
      </c>
      <c r="Z184" s="144">
        <f>426-418</f>
        <v>8</v>
      </c>
      <c r="AA184" s="144"/>
      <c r="AD184" s="2"/>
      <c r="AE184" s="2"/>
    </row>
    <row r="185" spans="1:31" ht="15.75">
      <c r="A185" s="142" t="s">
        <v>145</v>
      </c>
      <c r="B185" s="142"/>
      <c r="C185" s="143" t="s">
        <v>40</v>
      </c>
      <c r="D185" s="143" t="s">
        <v>47</v>
      </c>
      <c r="E185" s="143" t="s">
        <v>39</v>
      </c>
      <c r="F185" s="143" t="s">
        <v>37</v>
      </c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>
        <f>Y186</f>
        <v>500</v>
      </c>
      <c r="Z185" s="144">
        <f>Z186</f>
        <v>500</v>
      </c>
      <c r="AA185" s="144">
        <f>AA186</f>
        <v>0</v>
      </c>
      <c r="AD185" s="2"/>
      <c r="AE185" s="2"/>
    </row>
    <row r="186" spans="1:31" ht="94.5">
      <c r="A186" s="142" t="s">
        <v>146</v>
      </c>
      <c r="B186" s="142"/>
      <c r="C186" s="143" t="s">
        <v>40</v>
      </c>
      <c r="D186" s="143" t="s">
        <v>47</v>
      </c>
      <c r="E186" s="143" t="s">
        <v>190</v>
      </c>
      <c r="F186" s="143" t="s">
        <v>37</v>
      </c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>
        <f>Y189</f>
        <v>500</v>
      </c>
      <c r="Z186" s="144">
        <f>Z189</f>
        <v>500</v>
      </c>
      <c r="AA186" s="144">
        <f>AA189</f>
        <v>0</v>
      </c>
      <c r="AD186" s="2"/>
      <c r="AE186" s="2"/>
    </row>
    <row r="187" spans="1:31" ht="94.5">
      <c r="A187" s="142" t="s">
        <v>188</v>
      </c>
      <c r="B187" s="142"/>
      <c r="C187" s="143" t="s">
        <v>40</v>
      </c>
      <c r="D187" s="143" t="s">
        <v>47</v>
      </c>
      <c r="E187" s="143" t="s">
        <v>189</v>
      </c>
      <c r="F187" s="143" t="s">
        <v>37</v>
      </c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>
        <f>Y189</f>
        <v>500</v>
      </c>
      <c r="Z187" s="144">
        <f>Z189</f>
        <v>500</v>
      </c>
      <c r="AA187" s="144">
        <f>AA189</f>
        <v>0</v>
      </c>
      <c r="AD187" s="2"/>
      <c r="AE187" s="2"/>
    </row>
    <row r="188" spans="1:31" ht="15.75">
      <c r="A188" s="142" t="s">
        <v>238</v>
      </c>
      <c r="B188" s="142"/>
      <c r="C188" s="143" t="s">
        <v>40</v>
      </c>
      <c r="D188" s="143" t="s">
        <v>47</v>
      </c>
      <c r="E188" s="143" t="s">
        <v>189</v>
      </c>
      <c r="F188" s="143" t="s">
        <v>241</v>
      </c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>
        <f>Y189</f>
        <v>500</v>
      </c>
      <c r="Z188" s="144">
        <f>Z189</f>
        <v>500</v>
      </c>
      <c r="AA188" s="144">
        <f>AA189</f>
        <v>0</v>
      </c>
      <c r="AD188" s="2"/>
      <c r="AE188" s="2"/>
    </row>
    <row r="189" spans="1:31" ht="78.75">
      <c r="A189" s="142" t="s">
        <v>147</v>
      </c>
      <c r="B189" s="142"/>
      <c r="C189" s="143" t="s">
        <v>40</v>
      </c>
      <c r="D189" s="143" t="s">
        <v>47</v>
      </c>
      <c r="E189" s="143" t="s">
        <v>189</v>
      </c>
      <c r="F189" s="143" t="s">
        <v>78</v>
      </c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>
        <f>Z189+AA189</f>
        <v>500</v>
      </c>
      <c r="Z189" s="144">
        <f>300+200</f>
        <v>500</v>
      </c>
      <c r="AA189" s="144"/>
      <c r="AD189" s="2"/>
      <c r="AE189" s="2"/>
    </row>
    <row r="190" spans="1:31" ht="31.5">
      <c r="A190" s="157" t="s">
        <v>279</v>
      </c>
      <c r="B190" s="158"/>
      <c r="C190" s="143" t="s">
        <v>40</v>
      </c>
      <c r="D190" s="143" t="s">
        <v>46</v>
      </c>
      <c r="E190" s="143" t="s">
        <v>39</v>
      </c>
      <c r="F190" s="143" t="s">
        <v>37</v>
      </c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>
        <f>Y191</f>
        <v>11972</v>
      </c>
      <c r="Z190" s="144">
        <f aca="true" t="shared" si="19" ref="Z190:AA192">Z191</f>
        <v>11972</v>
      </c>
      <c r="AA190" s="144">
        <f t="shared" si="19"/>
        <v>0</v>
      </c>
      <c r="AD190" s="2"/>
      <c r="AE190" s="2"/>
    </row>
    <row r="191" spans="1:31" ht="47.25">
      <c r="A191" s="158" t="s">
        <v>164</v>
      </c>
      <c r="B191" s="158"/>
      <c r="C191" s="143" t="s">
        <v>40</v>
      </c>
      <c r="D191" s="143" t="s">
        <v>46</v>
      </c>
      <c r="E191" s="143" t="s">
        <v>87</v>
      </c>
      <c r="F191" s="143" t="s">
        <v>37</v>
      </c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>
        <f>Y192</f>
        <v>11972</v>
      </c>
      <c r="Z191" s="144">
        <f t="shared" si="19"/>
        <v>11972</v>
      </c>
      <c r="AA191" s="144">
        <f t="shared" si="19"/>
        <v>0</v>
      </c>
      <c r="AD191" s="2"/>
      <c r="AE191" s="2"/>
    </row>
    <row r="192" spans="1:31" ht="15.75">
      <c r="A192" s="137" t="s">
        <v>291</v>
      </c>
      <c r="B192" s="137"/>
      <c r="C192" s="143" t="s">
        <v>40</v>
      </c>
      <c r="D192" s="143" t="s">
        <v>46</v>
      </c>
      <c r="E192" s="143" t="s">
        <v>292</v>
      </c>
      <c r="F192" s="143" t="s">
        <v>37</v>
      </c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>
        <f>Y193+Y196</f>
        <v>11972</v>
      </c>
      <c r="Z192" s="144">
        <f>Z193+Z196</f>
        <v>11972</v>
      </c>
      <c r="AA192" s="144">
        <f t="shared" si="19"/>
        <v>0</v>
      </c>
      <c r="AD192" s="2"/>
      <c r="AE192" s="2"/>
    </row>
    <row r="193" spans="1:31" ht="63">
      <c r="A193" s="137" t="s">
        <v>313</v>
      </c>
      <c r="B193" s="137"/>
      <c r="C193" s="143" t="s">
        <v>40</v>
      </c>
      <c r="D193" s="143" t="s">
        <v>46</v>
      </c>
      <c r="E193" s="143" t="s">
        <v>314</v>
      </c>
      <c r="F193" s="143" t="s">
        <v>37</v>
      </c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>
        <f>Y194</f>
        <v>600</v>
      </c>
      <c r="Z193" s="144">
        <f>Z194</f>
        <v>600</v>
      </c>
      <c r="AA193" s="144">
        <f>AA194</f>
        <v>0</v>
      </c>
      <c r="AD193" s="2"/>
      <c r="AE193" s="2"/>
    </row>
    <row r="194" spans="1:31" ht="78.75">
      <c r="A194" s="142" t="s">
        <v>231</v>
      </c>
      <c r="B194" s="142"/>
      <c r="C194" s="143" t="s">
        <v>40</v>
      </c>
      <c r="D194" s="143" t="s">
        <v>46</v>
      </c>
      <c r="E194" s="143" t="s">
        <v>314</v>
      </c>
      <c r="F194" s="143" t="s">
        <v>71</v>
      </c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>
        <f>Y195</f>
        <v>600</v>
      </c>
      <c r="Z194" s="144">
        <f>Z195</f>
        <v>600</v>
      </c>
      <c r="AA194" s="144"/>
      <c r="AD194" s="2"/>
      <c r="AE194" s="2"/>
    </row>
    <row r="195" spans="1:31" ht="63">
      <c r="A195" s="142" t="s">
        <v>232</v>
      </c>
      <c r="B195" s="142"/>
      <c r="C195" s="143" t="s">
        <v>40</v>
      </c>
      <c r="D195" s="143" t="s">
        <v>46</v>
      </c>
      <c r="E195" s="143" t="s">
        <v>314</v>
      </c>
      <c r="F195" s="143" t="s">
        <v>237</v>
      </c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>
        <f>Z195</f>
        <v>600</v>
      </c>
      <c r="Z195" s="144">
        <v>600</v>
      </c>
      <c r="AA195" s="144"/>
      <c r="AD195" s="2"/>
      <c r="AE195" s="2"/>
    </row>
    <row r="196" spans="1:31" ht="78.75">
      <c r="A196" s="137" t="s">
        <v>315</v>
      </c>
      <c r="B196" s="137"/>
      <c r="C196" s="143" t="s">
        <v>40</v>
      </c>
      <c r="D196" s="143" t="s">
        <v>46</v>
      </c>
      <c r="E196" s="143" t="s">
        <v>316</v>
      </c>
      <c r="F196" s="143" t="s">
        <v>37</v>
      </c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>
        <f>Y197</f>
        <v>11372</v>
      </c>
      <c r="Z196" s="144">
        <f>Z197</f>
        <v>11372</v>
      </c>
      <c r="AA196" s="144"/>
      <c r="AD196" s="2"/>
      <c r="AE196" s="2"/>
    </row>
    <row r="197" spans="1:31" ht="78.75">
      <c r="A197" s="142" t="s">
        <v>231</v>
      </c>
      <c r="B197" s="142"/>
      <c r="C197" s="143" t="s">
        <v>40</v>
      </c>
      <c r="D197" s="143" t="s">
        <v>46</v>
      </c>
      <c r="E197" s="143" t="s">
        <v>316</v>
      </c>
      <c r="F197" s="143" t="s">
        <v>71</v>
      </c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>
        <f>Y198</f>
        <v>11372</v>
      </c>
      <c r="Z197" s="144">
        <f>Z198</f>
        <v>11372</v>
      </c>
      <c r="AA197" s="144"/>
      <c r="AD197" s="2"/>
      <c r="AE197" s="2"/>
    </row>
    <row r="198" spans="1:31" ht="63">
      <c r="A198" s="142" t="s">
        <v>232</v>
      </c>
      <c r="B198" s="142"/>
      <c r="C198" s="143" t="s">
        <v>40</v>
      </c>
      <c r="D198" s="143" t="s">
        <v>46</v>
      </c>
      <c r="E198" s="143" t="s">
        <v>316</v>
      </c>
      <c r="F198" s="143" t="s">
        <v>237</v>
      </c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>
        <f>Z198</f>
        <v>11372</v>
      </c>
      <c r="Z198" s="144">
        <v>11372</v>
      </c>
      <c r="AA198" s="144"/>
      <c r="AD198" s="2"/>
      <c r="AE198" s="2"/>
    </row>
    <row r="199" spans="1:31" ht="31.5">
      <c r="A199" s="146" t="s">
        <v>23</v>
      </c>
      <c r="B199" s="146"/>
      <c r="C199" s="143" t="s">
        <v>40</v>
      </c>
      <c r="D199" s="143">
        <v>12</v>
      </c>
      <c r="E199" s="143" t="s">
        <v>39</v>
      </c>
      <c r="F199" s="143" t="s">
        <v>37</v>
      </c>
      <c r="G199" s="147">
        <v>486</v>
      </c>
      <c r="H199" s="147">
        <v>400</v>
      </c>
      <c r="I199" s="147">
        <v>86</v>
      </c>
      <c r="J199" s="147"/>
      <c r="K199" s="147"/>
      <c r="L199" s="147"/>
      <c r="M199" s="144">
        <v>486</v>
      </c>
      <c r="N199" s="144">
        <v>400</v>
      </c>
      <c r="O199" s="144">
        <v>86</v>
      </c>
      <c r="P199" s="147"/>
      <c r="Q199" s="147"/>
      <c r="R199" s="147"/>
      <c r="S199" s="147"/>
      <c r="T199" s="147"/>
      <c r="U199" s="147"/>
      <c r="V199" s="147"/>
      <c r="W199" s="147"/>
      <c r="X199" s="147"/>
      <c r="Y199" s="147">
        <f>Y205+Y209+Y200</f>
        <v>347</v>
      </c>
      <c r="Z199" s="147">
        <f>Z205+Z209+Z200</f>
        <v>347</v>
      </c>
      <c r="AA199" s="147">
        <f>AA205+AA209+AA200</f>
        <v>0</v>
      </c>
      <c r="AD199" s="2"/>
      <c r="AE199" s="2"/>
    </row>
    <row r="200" spans="1:31" ht="409.5">
      <c r="A200" s="142" t="s">
        <v>183</v>
      </c>
      <c r="B200" s="143" t="s">
        <v>42</v>
      </c>
      <c r="C200" s="143" t="s">
        <v>40</v>
      </c>
      <c r="D200" s="143" t="s">
        <v>50</v>
      </c>
      <c r="E200" s="143" t="s">
        <v>184</v>
      </c>
      <c r="F200" s="143" t="s">
        <v>37</v>
      </c>
      <c r="G200" s="147">
        <f aca="true" t="shared" si="20" ref="G200:I203">G201</f>
        <v>100</v>
      </c>
      <c r="H200" s="147">
        <f t="shared" si="20"/>
        <v>100</v>
      </c>
      <c r="I200" s="147">
        <f t="shared" si="20"/>
        <v>0</v>
      </c>
      <c r="J200" s="142" t="s">
        <v>183</v>
      </c>
      <c r="K200" s="143" t="s">
        <v>42</v>
      </c>
      <c r="L200" s="143" t="s">
        <v>40</v>
      </c>
      <c r="M200" s="143" t="s">
        <v>50</v>
      </c>
      <c r="N200" s="143" t="s">
        <v>184</v>
      </c>
      <c r="O200" s="143" t="s">
        <v>37</v>
      </c>
      <c r="P200" s="147">
        <f aca="true" t="shared" si="21" ref="P200:R203">P201</f>
        <v>100</v>
      </c>
      <c r="Q200" s="147">
        <f t="shared" si="21"/>
        <v>100</v>
      </c>
      <c r="R200" s="147">
        <f t="shared" si="21"/>
        <v>0</v>
      </c>
      <c r="S200" s="142" t="s">
        <v>183</v>
      </c>
      <c r="T200" s="143" t="s">
        <v>42</v>
      </c>
      <c r="U200" s="143" t="s">
        <v>40</v>
      </c>
      <c r="V200" s="143" t="s">
        <v>50</v>
      </c>
      <c r="W200" s="143" t="s">
        <v>184</v>
      </c>
      <c r="X200" s="143" t="s">
        <v>37</v>
      </c>
      <c r="Y200" s="147">
        <f aca="true" t="shared" si="22" ref="Y200:AA203">Y201</f>
        <v>100</v>
      </c>
      <c r="Z200" s="147">
        <f t="shared" si="22"/>
        <v>100</v>
      </c>
      <c r="AA200" s="147">
        <f t="shared" si="22"/>
        <v>0</v>
      </c>
      <c r="AD200" s="2"/>
      <c r="AE200" s="2"/>
    </row>
    <row r="201" spans="1:31" ht="346.5">
      <c r="A201" s="146" t="s">
        <v>214</v>
      </c>
      <c r="B201" s="143" t="s">
        <v>42</v>
      </c>
      <c r="C201" s="143" t="s">
        <v>40</v>
      </c>
      <c r="D201" s="143" t="s">
        <v>50</v>
      </c>
      <c r="E201" s="143" t="s">
        <v>215</v>
      </c>
      <c r="F201" s="143" t="s">
        <v>37</v>
      </c>
      <c r="G201" s="147">
        <f t="shared" si="20"/>
        <v>100</v>
      </c>
      <c r="H201" s="147">
        <f t="shared" si="20"/>
        <v>100</v>
      </c>
      <c r="I201" s="147">
        <f t="shared" si="20"/>
        <v>0</v>
      </c>
      <c r="J201" s="146" t="s">
        <v>214</v>
      </c>
      <c r="K201" s="143" t="s">
        <v>42</v>
      </c>
      <c r="L201" s="143" t="s">
        <v>40</v>
      </c>
      <c r="M201" s="143" t="s">
        <v>50</v>
      </c>
      <c r="N201" s="143" t="s">
        <v>215</v>
      </c>
      <c r="O201" s="143" t="s">
        <v>37</v>
      </c>
      <c r="P201" s="147">
        <f t="shared" si="21"/>
        <v>100</v>
      </c>
      <c r="Q201" s="147">
        <f t="shared" si="21"/>
        <v>100</v>
      </c>
      <c r="R201" s="147">
        <f t="shared" si="21"/>
        <v>0</v>
      </c>
      <c r="S201" s="146" t="s">
        <v>214</v>
      </c>
      <c r="T201" s="143" t="s">
        <v>42</v>
      </c>
      <c r="U201" s="143" t="s">
        <v>40</v>
      </c>
      <c r="V201" s="143" t="s">
        <v>50</v>
      </c>
      <c r="W201" s="143" t="s">
        <v>215</v>
      </c>
      <c r="X201" s="143" t="s">
        <v>37</v>
      </c>
      <c r="Y201" s="147">
        <f t="shared" si="22"/>
        <v>100</v>
      </c>
      <c r="Z201" s="147">
        <f t="shared" si="22"/>
        <v>100</v>
      </c>
      <c r="AA201" s="147">
        <f t="shared" si="22"/>
        <v>0</v>
      </c>
      <c r="AD201" s="2"/>
      <c r="AE201" s="2"/>
    </row>
    <row r="202" spans="1:31" ht="157.5">
      <c r="A202" s="142" t="s">
        <v>360</v>
      </c>
      <c r="B202" s="143" t="s">
        <v>42</v>
      </c>
      <c r="C202" s="143" t="s">
        <v>40</v>
      </c>
      <c r="D202" s="143" t="s">
        <v>50</v>
      </c>
      <c r="E202" s="143" t="s">
        <v>359</v>
      </c>
      <c r="F202" s="143" t="s">
        <v>37</v>
      </c>
      <c r="G202" s="147">
        <f t="shared" si="20"/>
        <v>100</v>
      </c>
      <c r="H202" s="147">
        <f t="shared" si="20"/>
        <v>100</v>
      </c>
      <c r="I202" s="147">
        <f t="shared" si="20"/>
        <v>0</v>
      </c>
      <c r="J202" s="142" t="s">
        <v>360</v>
      </c>
      <c r="K202" s="143" t="s">
        <v>42</v>
      </c>
      <c r="L202" s="143" t="s">
        <v>40</v>
      </c>
      <c r="M202" s="143" t="s">
        <v>50</v>
      </c>
      <c r="N202" s="143" t="s">
        <v>359</v>
      </c>
      <c r="O202" s="143" t="s">
        <v>37</v>
      </c>
      <c r="P202" s="147">
        <f t="shared" si="21"/>
        <v>100</v>
      </c>
      <c r="Q202" s="147">
        <f t="shared" si="21"/>
        <v>100</v>
      </c>
      <c r="R202" s="147">
        <f t="shared" si="21"/>
        <v>0</v>
      </c>
      <c r="S202" s="142" t="s">
        <v>360</v>
      </c>
      <c r="T202" s="143" t="s">
        <v>42</v>
      </c>
      <c r="U202" s="143" t="s">
        <v>40</v>
      </c>
      <c r="V202" s="143" t="s">
        <v>50</v>
      </c>
      <c r="W202" s="143" t="s">
        <v>359</v>
      </c>
      <c r="X202" s="143" t="s">
        <v>37</v>
      </c>
      <c r="Y202" s="147">
        <f t="shared" si="22"/>
        <v>100</v>
      </c>
      <c r="Z202" s="147">
        <f t="shared" si="22"/>
        <v>100</v>
      </c>
      <c r="AA202" s="147">
        <f t="shared" si="22"/>
        <v>0</v>
      </c>
      <c r="AD202" s="2"/>
      <c r="AE202" s="2"/>
    </row>
    <row r="203" spans="1:31" ht="252">
      <c r="A203" s="142" t="s">
        <v>231</v>
      </c>
      <c r="B203" s="143" t="s">
        <v>42</v>
      </c>
      <c r="C203" s="143" t="s">
        <v>40</v>
      </c>
      <c r="D203" s="143" t="s">
        <v>50</v>
      </c>
      <c r="E203" s="143" t="s">
        <v>359</v>
      </c>
      <c r="F203" s="143" t="s">
        <v>71</v>
      </c>
      <c r="G203" s="147">
        <f t="shared" si="20"/>
        <v>100</v>
      </c>
      <c r="H203" s="147">
        <f t="shared" si="20"/>
        <v>100</v>
      </c>
      <c r="I203" s="147">
        <f t="shared" si="20"/>
        <v>0</v>
      </c>
      <c r="J203" s="142" t="s">
        <v>231</v>
      </c>
      <c r="K203" s="143" t="s">
        <v>42</v>
      </c>
      <c r="L203" s="143" t="s">
        <v>40</v>
      </c>
      <c r="M203" s="143" t="s">
        <v>50</v>
      </c>
      <c r="N203" s="143" t="s">
        <v>359</v>
      </c>
      <c r="O203" s="143" t="s">
        <v>71</v>
      </c>
      <c r="P203" s="147">
        <f t="shared" si="21"/>
        <v>100</v>
      </c>
      <c r="Q203" s="147">
        <f t="shared" si="21"/>
        <v>100</v>
      </c>
      <c r="R203" s="147">
        <f t="shared" si="21"/>
        <v>0</v>
      </c>
      <c r="S203" s="142" t="s">
        <v>231</v>
      </c>
      <c r="T203" s="143" t="s">
        <v>42</v>
      </c>
      <c r="U203" s="143" t="s">
        <v>40</v>
      </c>
      <c r="V203" s="143" t="s">
        <v>50</v>
      </c>
      <c r="W203" s="143" t="s">
        <v>359</v>
      </c>
      <c r="X203" s="143" t="s">
        <v>71</v>
      </c>
      <c r="Y203" s="147">
        <f t="shared" si="22"/>
        <v>100</v>
      </c>
      <c r="Z203" s="147">
        <f t="shared" si="22"/>
        <v>100</v>
      </c>
      <c r="AA203" s="147">
        <f t="shared" si="22"/>
        <v>0</v>
      </c>
      <c r="AD203" s="2"/>
      <c r="AE203" s="2"/>
    </row>
    <row r="204" spans="1:31" ht="236.25">
      <c r="A204" s="142" t="s">
        <v>232</v>
      </c>
      <c r="B204" s="143" t="s">
        <v>42</v>
      </c>
      <c r="C204" s="143" t="s">
        <v>40</v>
      </c>
      <c r="D204" s="143" t="s">
        <v>50</v>
      </c>
      <c r="E204" s="143" t="s">
        <v>359</v>
      </c>
      <c r="F204" s="143" t="s">
        <v>237</v>
      </c>
      <c r="G204" s="144">
        <f>H204+I204</f>
        <v>100</v>
      </c>
      <c r="H204" s="144">
        <v>100</v>
      </c>
      <c r="I204" s="144"/>
      <c r="J204" s="142" t="s">
        <v>232</v>
      </c>
      <c r="K204" s="143" t="s">
        <v>42</v>
      </c>
      <c r="L204" s="143" t="s">
        <v>40</v>
      </c>
      <c r="M204" s="143" t="s">
        <v>50</v>
      </c>
      <c r="N204" s="143" t="s">
        <v>359</v>
      </c>
      <c r="O204" s="143" t="s">
        <v>237</v>
      </c>
      <c r="P204" s="144">
        <f>Q204+R204</f>
        <v>100</v>
      </c>
      <c r="Q204" s="144">
        <v>100</v>
      </c>
      <c r="R204" s="144"/>
      <c r="S204" s="142" t="s">
        <v>232</v>
      </c>
      <c r="T204" s="143" t="s">
        <v>42</v>
      </c>
      <c r="U204" s="143" t="s">
        <v>40</v>
      </c>
      <c r="V204" s="143" t="s">
        <v>50</v>
      </c>
      <c r="W204" s="143" t="s">
        <v>359</v>
      </c>
      <c r="X204" s="143" t="s">
        <v>237</v>
      </c>
      <c r="Y204" s="144">
        <f>Z204+AA204</f>
        <v>100</v>
      </c>
      <c r="Z204" s="144">
        <v>100</v>
      </c>
      <c r="AA204" s="144"/>
      <c r="AD204" s="2"/>
      <c r="AE204" s="2"/>
    </row>
    <row r="205" spans="1:31" ht="63">
      <c r="A205" s="150" t="s">
        <v>149</v>
      </c>
      <c r="B205" s="150"/>
      <c r="C205" s="143" t="s">
        <v>40</v>
      </c>
      <c r="D205" s="143">
        <v>12</v>
      </c>
      <c r="E205" s="143" t="s">
        <v>150</v>
      </c>
      <c r="F205" s="143" t="s">
        <v>37</v>
      </c>
      <c r="G205" s="147"/>
      <c r="H205" s="147"/>
      <c r="I205" s="147"/>
      <c r="J205" s="147"/>
      <c r="K205" s="147"/>
      <c r="L205" s="147"/>
      <c r="M205" s="144"/>
      <c r="N205" s="144"/>
      <c r="O205" s="144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>
        <f>Y206</f>
        <v>100</v>
      </c>
      <c r="Z205" s="147">
        <f>Z206</f>
        <v>100</v>
      </c>
      <c r="AA205" s="147">
        <f>AA206</f>
        <v>0</v>
      </c>
      <c r="AD205" s="2"/>
      <c r="AE205" s="2"/>
    </row>
    <row r="206" spans="1:31" ht="78.75">
      <c r="A206" s="150" t="s">
        <v>148</v>
      </c>
      <c r="B206" s="150"/>
      <c r="C206" s="143" t="s">
        <v>40</v>
      </c>
      <c r="D206" s="143">
        <v>12</v>
      </c>
      <c r="E206" s="143" t="s">
        <v>191</v>
      </c>
      <c r="F206" s="143" t="s">
        <v>37</v>
      </c>
      <c r="G206" s="147"/>
      <c r="H206" s="147"/>
      <c r="I206" s="147"/>
      <c r="J206" s="147"/>
      <c r="K206" s="147"/>
      <c r="L206" s="147"/>
      <c r="M206" s="144"/>
      <c r="N206" s="144"/>
      <c r="O206" s="144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>
        <f>Y208</f>
        <v>100</v>
      </c>
      <c r="Z206" s="147">
        <f>Z208</f>
        <v>100</v>
      </c>
      <c r="AA206" s="147">
        <f>AA208</f>
        <v>0</v>
      </c>
      <c r="AD206" s="2"/>
      <c r="AE206" s="2"/>
    </row>
    <row r="207" spans="1:31" ht="15.75">
      <c r="A207" s="142" t="s">
        <v>238</v>
      </c>
      <c r="B207" s="142"/>
      <c r="C207" s="143" t="s">
        <v>40</v>
      </c>
      <c r="D207" s="143">
        <v>12</v>
      </c>
      <c r="E207" s="143" t="s">
        <v>191</v>
      </c>
      <c r="F207" s="143" t="s">
        <v>241</v>
      </c>
      <c r="G207" s="147"/>
      <c r="H207" s="147"/>
      <c r="I207" s="147"/>
      <c r="J207" s="147"/>
      <c r="K207" s="147"/>
      <c r="L207" s="147"/>
      <c r="M207" s="144"/>
      <c r="N207" s="144"/>
      <c r="O207" s="144"/>
      <c r="P207" s="147"/>
      <c r="Q207" s="147"/>
      <c r="R207" s="147"/>
      <c r="S207" s="147"/>
      <c r="T207" s="147"/>
      <c r="U207" s="147"/>
      <c r="V207" s="147"/>
      <c r="W207" s="147"/>
      <c r="X207" s="147"/>
      <c r="Y207" s="144">
        <f>Y208</f>
        <v>100</v>
      </c>
      <c r="Z207" s="144">
        <f>Z208</f>
        <v>100</v>
      </c>
      <c r="AA207" s="144">
        <f>AA208</f>
        <v>0</v>
      </c>
      <c r="AD207" s="2"/>
      <c r="AE207" s="2"/>
    </row>
    <row r="208" spans="1:31" ht="78.75">
      <c r="A208" s="142" t="s">
        <v>147</v>
      </c>
      <c r="B208" s="142"/>
      <c r="C208" s="143" t="s">
        <v>40</v>
      </c>
      <c r="D208" s="143">
        <v>12</v>
      </c>
      <c r="E208" s="143" t="s">
        <v>191</v>
      </c>
      <c r="F208" s="143" t="s">
        <v>78</v>
      </c>
      <c r="G208" s="147"/>
      <c r="H208" s="147"/>
      <c r="I208" s="147"/>
      <c r="J208" s="147"/>
      <c r="K208" s="147"/>
      <c r="L208" s="147"/>
      <c r="M208" s="144"/>
      <c r="N208" s="144"/>
      <c r="O208" s="144"/>
      <c r="P208" s="147"/>
      <c r="Q208" s="147"/>
      <c r="R208" s="147"/>
      <c r="S208" s="147"/>
      <c r="T208" s="147"/>
      <c r="U208" s="147"/>
      <c r="V208" s="147"/>
      <c r="W208" s="147"/>
      <c r="X208" s="147"/>
      <c r="Y208" s="144">
        <f>Z208+AA208</f>
        <v>100</v>
      </c>
      <c r="Z208" s="147">
        <v>100</v>
      </c>
      <c r="AA208" s="147"/>
      <c r="AD208" s="2"/>
      <c r="AE208" s="2"/>
    </row>
    <row r="209" spans="1:31" ht="47.25">
      <c r="A209" s="159" t="s">
        <v>322</v>
      </c>
      <c r="B209" s="159"/>
      <c r="C209" s="160" t="s">
        <v>40</v>
      </c>
      <c r="D209" s="160" t="s">
        <v>50</v>
      </c>
      <c r="E209" s="160" t="s">
        <v>87</v>
      </c>
      <c r="F209" s="160" t="s">
        <v>37</v>
      </c>
      <c r="G209" s="161">
        <v>139.961</v>
      </c>
      <c r="H209" s="144">
        <f>G209-I209</f>
        <v>139.961</v>
      </c>
      <c r="I209" s="147"/>
      <c r="J209" s="147"/>
      <c r="K209" s="147"/>
      <c r="L209" s="147"/>
      <c r="M209" s="144"/>
      <c r="N209" s="144"/>
      <c r="O209" s="144"/>
      <c r="P209" s="147"/>
      <c r="Q209" s="147"/>
      <c r="R209" s="147"/>
      <c r="S209" s="147"/>
      <c r="T209" s="147"/>
      <c r="U209" s="147"/>
      <c r="V209" s="147"/>
      <c r="W209" s="147"/>
      <c r="X209" s="147"/>
      <c r="Y209" s="144">
        <f>Y210</f>
        <v>147</v>
      </c>
      <c r="Z209" s="144">
        <f>Z210</f>
        <v>147</v>
      </c>
      <c r="AA209" s="144">
        <f>AA210</f>
        <v>0</v>
      </c>
      <c r="AD209" s="2"/>
      <c r="AE209" s="2"/>
    </row>
    <row r="210" spans="1:31" ht="157.5">
      <c r="A210" s="159" t="s">
        <v>323</v>
      </c>
      <c r="B210" s="159"/>
      <c r="C210" s="160" t="s">
        <v>40</v>
      </c>
      <c r="D210" s="160" t="s">
        <v>50</v>
      </c>
      <c r="E210" s="160" t="s">
        <v>324</v>
      </c>
      <c r="F210" s="160" t="s">
        <v>37</v>
      </c>
      <c r="G210" s="161">
        <v>119.961</v>
      </c>
      <c r="H210" s="144">
        <f>G210-I210</f>
        <v>119.961</v>
      </c>
      <c r="I210" s="147"/>
      <c r="J210" s="159" t="s">
        <v>323</v>
      </c>
      <c r="K210" s="160" t="s">
        <v>42</v>
      </c>
      <c r="L210" s="160" t="s">
        <v>40</v>
      </c>
      <c r="M210" s="160" t="s">
        <v>50</v>
      </c>
      <c r="N210" s="160" t="s">
        <v>324</v>
      </c>
      <c r="O210" s="160" t="s">
        <v>37</v>
      </c>
      <c r="P210" s="161">
        <v>119.961</v>
      </c>
      <c r="Q210" s="144">
        <f>P210-R210</f>
        <v>119.961</v>
      </c>
      <c r="R210" s="147"/>
      <c r="S210" s="159" t="s">
        <v>323</v>
      </c>
      <c r="T210" s="160" t="s">
        <v>42</v>
      </c>
      <c r="U210" s="160" t="s">
        <v>40</v>
      </c>
      <c r="V210" s="160" t="s">
        <v>50</v>
      </c>
      <c r="W210" s="160" t="s">
        <v>324</v>
      </c>
      <c r="X210" s="160" t="s">
        <v>37</v>
      </c>
      <c r="Y210" s="161">
        <f>Y211</f>
        <v>147</v>
      </c>
      <c r="Z210" s="144">
        <f>Y210-AA210</f>
        <v>147</v>
      </c>
      <c r="AA210" s="147"/>
      <c r="AD210" s="2"/>
      <c r="AE210" s="2"/>
    </row>
    <row r="211" spans="1:31" ht="204.75">
      <c r="A211" s="159" t="s">
        <v>304</v>
      </c>
      <c r="B211" s="159"/>
      <c r="C211" s="160" t="s">
        <v>40</v>
      </c>
      <c r="D211" s="160" t="s">
        <v>50</v>
      </c>
      <c r="E211" s="160" t="s">
        <v>324</v>
      </c>
      <c r="F211" s="160" t="s">
        <v>71</v>
      </c>
      <c r="G211" s="161">
        <v>119.961</v>
      </c>
      <c r="H211" s="144">
        <f>G211-I211</f>
        <v>119.961</v>
      </c>
      <c r="I211" s="147"/>
      <c r="J211" s="159" t="s">
        <v>304</v>
      </c>
      <c r="K211" s="160" t="s">
        <v>42</v>
      </c>
      <c r="L211" s="160" t="s">
        <v>40</v>
      </c>
      <c r="M211" s="160" t="s">
        <v>50</v>
      </c>
      <c r="N211" s="160" t="s">
        <v>324</v>
      </c>
      <c r="O211" s="160" t="s">
        <v>71</v>
      </c>
      <c r="P211" s="161">
        <v>119.961</v>
      </c>
      <c r="Q211" s="144">
        <f>P211-R211</f>
        <v>119.961</v>
      </c>
      <c r="R211" s="147"/>
      <c r="S211" s="159" t="s">
        <v>304</v>
      </c>
      <c r="T211" s="160" t="s">
        <v>42</v>
      </c>
      <c r="U211" s="160" t="s">
        <v>40</v>
      </c>
      <c r="V211" s="160" t="s">
        <v>50</v>
      </c>
      <c r="W211" s="160" t="s">
        <v>324</v>
      </c>
      <c r="X211" s="160" t="s">
        <v>71</v>
      </c>
      <c r="Y211" s="161">
        <f>Y212</f>
        <v>147</v>
      </c>
      <c r="Z211" s="144">
        <f>Y211-AA211</f>
        <v>147</v>
      </c>
      <c r="AA211" s="147"/>
      <c r="AD211" s="2"/>
      <c r="AE211" s="2"/>
    </row>
    <row r="212" spans="1:31" ht="252">
      <c r="A212" s="159" t="s">
        <v>325</v>
      </c>
      <c r="B212" s="159"/>
      <c r="C212" s="160" t="s">
        <v>40</v>
      </c>
      <c r="D212" s="160" t="s">
        <v>50</v>
      </c>
      <c r="E212" s="160" t="s">
        <v>324</v>
      </c>
      <c r="F212" s="160" t="s">
        <v>237</v>
      </c>
      <c r="G212" s="161">
        <v>119.961</v>
      </c>
      <c r="H212" s="144">
        <f>G212-I212</f>
        <v>119.961</v>
      </c>
      <c r="I212" s="147"/>
      <c r="J212" s="159" t="s">
        <v>325</v>
      </c>
      <c r="K212" s="160" t="s">
        <v>42</v>
      </c>
      <c r="L212" s="160" t="s">
        <v>40</v>
      </c>
      <c r="M212" s="160" t="s">
        <v>50</v>
      </c>
      <c r="N212" s="160" t="s">
        <v>324</v>
      </c>
      <c r="O212" s="160" t="s">
        <v>237</v>
      </c>
      <c r="P212" s="161">
        <v>119.961</v>
      </c>
      <c r="Q212" s="144">
        <f>P212-R212</f>
        <v>119.961</v>
      </c>
      <c r="R212" s="147"/>
      <c r="S212" s="159" t="s">
        <v>325</v>
      </c>
      <c r="T212" s="160" t="s">
        <v>42</v>
      </c>
      <c r="U212" s="160" t="s">
        <v>40</v>
      </c>
      <c r="V212" s="160" t="s">
        <v>50</v>
      </c>
      <c r="W212" s="160" t="s">
        <v>324</v>
      </c>
      <c r="X212" s="160" t="s">
        <v>237</v>
      </c>
      <c r="Y212" s="161">
        <f>Z212+AA212</f>
        <v>147</v>
      </c>
      <c r="Z212" s="144">
        <f>97+50</f>
        <v>147</v>
      </c>
      <c r="AA212" s="147"/>
      <c r="AD212" s="2"/>
      <c r="AE212" s="2"/>
    </row>
    <row r="213" spans="1:31" ht="31.5">
      <c r="A213" s="142" t="s">
        <v>213</v>
      </c>
      <c r="B213" s="142"/>
      <c r="C213" s="143" t="s">
        <v>44</v>
      </c>
      <c r="D213" s="143" t="s">
        <v>43</v>
      </c>
      <c r="E213" s="143" t="s">
        <v>39</v>
      </c>
      <c r="F213" s="143" t="s">
        <v>37</v>
      </c>
      <c r="G213" s="144" t="e">
        <f>#REF!+#REF!+#REF!+#REF!</f>
        <v>#REF!</v>
      </c>
      <c r="H213" s="144" t="e">
        <f>#REF!+#REF!+#REF!+#REF!</f>
        <v>#REF!</v>
      </c>
      <c r="I213" s="144" t="e">
        <f>#REF!+#REF!+#REF!+#REF!</f>
        <v>#REF!</v>
      </c>
      <c r="J213" s="144" t="e">
        <f>#REF!+#REF!+#REF!+#REF!</f>
        <v>#REF!</v>
      </c>
      <c r="K213" s="144" t="e">
        <f>#REF!+#REF!+#REF!+#REF!</f>
        <v>#REF!</v>
      </c>
      <c r="L213" s="144" t="e">
        <f>#REF!+#REF!+#REF!+#REF!</f>
        <v>#REF!</v>
      </c>
      <c r="M213" s="144">
        <v>10990.8</v>
      </c>
      <c r="N213" s="144">
        <v>2131.1</v>
      </c>
      <c r="O213" s="144">
        <v>8859.7</v>
      </c>
      <c r="P213" s="144" t="e">
        <f>#REF!+#REF!+#REF!+#REF!</f>
        <v>#REF!</v>
      </c>
      <c r="Q213" s="144" t="e">
        <f>#REF!+#REF!+#REF!+#REF!</f>
        <v>#REF!</v>
      </c>
      <c r="R213" s="144" t="e">
        <f>#REF!+#REF!+#REF!+#REF!</f>
        <v>#REF!</v>
      </c>
      <c r="S213" s="144" t="e">
        <f>#REF!</f>
        <v>#REF!</v>
      </c>
      <c r="T213" s="144" t="e">
        <f>#REF!</f>
        <v>#REF!</v>
      </c>
      <c r="U213" s="144" t="e">
        <f>#REF!</f>
        <v>#REF!</v>
      </c>
      <c r="V213" s="144" t="e">
        <f>#REF!</f>
        <v>#REF!</v>
      </c>
      <c r="W213" s="144" t="e">
        <f>#REF!</f>
        <v>#REF!</v>
      </c>
      <c r="X213" s="144" t="e">
        <f>#REF!</f>
        <v>#REF!</v>
      </c>
      <c r="Y213" s="144">
        <f>Y214+Y226+Y232+Y220</f>
        <v>1077.83</v>
      </c>
      <c r="Z213" s="144">
        <f>Z214+Z226+Z232+Z220</f>
        <v>1075.69</v>
      </c>
      <c r="AA213" s="144">
        <f>AA214+AA226+AA232+AA220</f>
        <v>2.14</v>
      </c>
      <c r="AD213" s="2"/>
      <c r="AE213" s="2"/>
    </row>
    <row r="214" spans="1:31" ht="15.75">
      <c r="A214" s="142" t="s">
        <v>266</v>
      </c>
      <c r="B214" s="142"/>
      <c r="C214" s="143" t="s">
        <v>44</v>
      </c>
      <c r="D214" s="143" t="s">
        <v>35</v>
      </c>
      <c r="E214" s="143" t="s">
        <v>39</v>
      </c>
      <c r="F214" s="143" t="s">
        <v>37</v>
      </c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>
        <f>Y215</f>
        <v>440.69</v>
      </c>
      <c r="Z214" s="144">
        <f>Z215</f>
        <v>440.69</v>
      </c>
      <c r="AA214" s="144">
        <f>AA215</f>
        <v>0</v>
      </c>
      <c r="AD214" s="2"/>
      <c r="AE214" s="2"/>
    </row>
    <row r="215" spans="1:31" ht="110.25">
      <c r="A215" s="142" t="s">
        <v>183</v>
      </c>
      <c r="B215" s="142"/>
      <c r="C215" s="143" t="s">
        <v>44</v>
      </c>
      <c r="D215" s="143" t="s">
        <v>35</v>
      </c>
      <c r="E215" s="143" t="s">
        <v>184</v>
      </c>
      <c r="F215" s="143" t="s">
        <v>37</v>
      </c>
      <c r="G215" s="147">
        <v>2170.62</v>
      </c>
      <c r="H215" s="147">
        <v>2170.62</v>
      </c>
      <c r="I215" s="147">
        <v>0</v>
      </c>
      <c r="J215" s="147"/>
      <c r="K215" s="147"/>
      <c r="L215" s="147"/>
      <c r="M215" s="144"/>
      <c r="N215" s="144"/>
      <c r="O215" s="144"/>
      <c r="P215" s="147"/>
      <c r="Q215" s="147"/>
      <c r="R215" s="147"/>
      <c r="S215" s="147"/>
      <c r="T215" s="147"/>
      <c r="U215" s="147"/>
      <c r="V215" s="147"/>
      <c r="W215" s="148"/>
      <c r="X215" s="148"/>
      <c r="Y215" s="147">
        <f>Y216</f>
        <v>440.69</v>
      </c>
      <c r="Z215" s="147">
        <f>Z216</f>
        <v>440.69</v>
      </c>
      <c r="AA215" s="147"/>
      <c r="AD215" s="2"/>
      <c r="AE215" s="2"/>
    </row>
    <row r="216" spans="1:31" ht="78.75">
      <c r="A216" s="146" t="s">
        <v>214</v>
      </c>
      <c r="B216" s="146"/>
      <c r="C216" s="143" t="s">
        <v>44</v>
      </c>
      <c r="D216" s="143" t="s">
        <v>35</v>
      </c>
      <c r="E216" s="143" t="s">
        <v>215</v>
      </c>
      <c r="F216" s="143" t="s">
        <v>37</v>
      </c>
      <c r="G216" s="147">
        <v>2170.62</v>
      </c>
      <c r="H216" s="147">
        <v>2170.62</v>
      </c>
      <c r="I216" s="147">
        <v>0</v>
      </c>
      <c r="J216" s="147"/>
      <c r="K216" s="147"/>
      <c r="L216" s="147"/>
      <c r="M216" s="144"/>
      <c r="N216" s="144"/>
      <c r="O216" s="144"/>
      <c r="P216" s="147"/>
      <c r="Q216" s="147"/>
      <c r="R216" s="147"/>
      <c r="S216" s="147"/>
      <c r="T216" s="147"/>
      <c r="U216" s="147"/>
      <c r="V216" s="147"/>
      <c r="W216" s="148"/>
      <c r="X216" s="148"/>
      <c r="Y216" s="147">
        <f>Y217</f>
        <v>440.69</v>
      </c>
      <c r="Z216" s="147">
        <f>Z217</f>
        <v>440.69</v>
      </c>
      <c r="AA216" s="147"/>
      <c r="AD216" s="2"/>
      <c r="AE216" s="2"/>
    </row>
    <row r="217" spans="1:31" ht="47.25">
      <c r="A217" s="142" t="s">
        <v>283</v>
      </c>
      <c r="B217" s="142"/>
      <c r="C217" s="143" t="s">
        <v>44</v>
      </c>
      <c r="D217" s="143" t="s">
        <v>35</v>
      </c>
      <c r="E217" s="143" t="s">
        <v>284</v>
      </c>
      <c r="F217" s="143" t="s">
        <v>37</v>
      </c>
      <c r="G217" s="147">
        <v>2170.62</v>
      </c>
      <c r="H217" s="147">
        <v>2170.62</v>
      </c>
      <c r="I217" s="147">
        <v>0</v>
      </c>
      <c r="J217" s="147"/>
      <c r="K217" s="147"/>
      <c r="L217" s="147"/>
      <c r="M217" s="144"/>
      <c r="N217" s="144"/>
      <c r="O217" s="144"/>
      <c r="P217" s="147"/>
      <c r="Q217" s="147"/>
      <c r="R217" s="147"/>
      <c r="S217" s="147"/>
      <c r="T217" s="147"/>
      <c r="U217" s="147"/>
      <c r="V217" s="147"/>
      <c r="W217" s="148"/>
      <c r="X217" s="148"/>
      <c r="Y217" s="147">
        <f>Y219</f>
        <v>440.69</v>
      </c>
      <c r="Z217" s="147">
        <f>Z219</f>
        <v>440.69</v>
      </c>
      <c r="AA217" s="147"/>
      <c r="AD217" s="2"/>
      <c r="AE217" s="2"/>
    </row>
    <row r="218" spans="1:31" ht="15.75">
      <c r="A218" s="142" t="s">
        <v>238</v>
      </c>
      <c r="B218" s="142"/>
      <c r="C218" s="143" t="s">
        <v>44</v>
      </c>
      <c r="D218" s="143" t="s">
        <v>35</v>
      </c>
      <c r="E218" s="143" t="s">
        <v>284</v>
      </c>
      <c r="F218" s="143" t="s">
        <v>241</v>
      </c>
      <c r="G218" s="147"/>
      <c r="H218" s="147"/>
      <c r="I218" s="147"/>
      <c r="J218" s="147"/>
      <c r="K218" s="147"/>
      <c r="L218" s="147"/>
      <c r="M218" s="144"/>
      <c r="N218" s="144"/>
      <c r="O218" s="144"/>
      <c r="P218" s="147"/>
      <c r="Q218" s="147"/>
      <c r="R218" s="147"/>
      <c r="S218" s="147"/>
      <c r="T218" s="147"/>
      <c r="U218" s="147"/>
      <c r="V218" s="147"/>
      <c r="W218" s="148"/>
      <c r="X218" s="148"/>
      <c r="Y218" s="147">
        <f>Y219</f>
        <v>440.69</v>
      </c>
      <c r="Z218" s="147">
        <f>Z219</f>
        <v>440.69</v>
      </c>
      <c r="AA218" s="147">
        <f>AA219</f>
        <v>0</v>
      </c>
      <c r="AD218" s="2"/>
      <c r="AE218" s="2"/>
    </row>
    <row r="219" spans="1:31" ht="31.5">
      <c r="A219" s="142" t="s">
        <v>239</v>
      </c>
      <c r="B219" s="142"/>
      <c r="C219" s="143" t="s">
        <v>44</v>
      </c>
      <c r="D219" s="143" t="s">
        <v>35</v>
      </c>
      <c r="E219" s="143" t="s">
        <v>284</v>
      </c>
      <c r="F219" s="143" t="s">
        <v>240</v>
      </c>
      <c r="G219" s="144">
        <v>2170.62</v>
      </c>
      <c r="H219" s="144">
        <v>2170.62</v>
      </c>
      <c r="I219" s="144"/>
      <c r="J219" s="147"/>
      <c r="K219" s="147"/>
      <c r="L219" s="147"/>
      <c r="M219" s="144"/>
      <c r="N219" s="144"/>
      <c r="O219" s="144"/>
      <c r="P219" s="147"/>
      <c r="Q219" s="147"/>
      <c r="R219" s="147"/>
      <c r="S219" s="147"/>
      <c r="T219" s="147"/>
      <c r="U219" s="147"/>
      <c r="V219" s="147"/>
      <c r="W219" s="148"/>
      <c r="X219" s="148"/>
      <c r="Y219" s="147">
        <f>Z219+AA219</f>
        <v>440.69</v>
      </c>
      <c r="Z219" s="147">
        <v>440.69</v>
      </c>
      <c r="AA219" s="147"/>
      <c r="AD219" s="2"/>
      <c r="AE219" s="2"/>
    </row>
    <row r="220" spans="1:31" ht="31.5">
      <c r="A220" s="142" t="s">
        <v>213</v>
      </c>
      <c r="B220" s="142"/>
      <c r="C220" s="143" t="s">
        <v>44</v>
      </c>
      <c r="D220" s="143" t="s">
        <v>36</v>
      </c>
      <c r="E220" s="143" t="s">
        <v>39</v>
      </c>
      <c r="F220" s="143" t="s">
        <v>37</v>
      </c>
      <c r="G220" s="144"/>
      <c r="H220" s="144"/>
      <c r="I220" s="144"/>
      <c r="J220" s="147"/>
      <c r="K220" s="147"/>
      <c r="L220" s="147"/>
      <c r="M220" s="144"/>
      <c r="N220" s="144"/>
      <c r="O220" s="144"/>
      <c r="P220" s="147"/>
      <c r="Q220" s="147"/>
      <c r="R220" s="147"/>
      <c r="S220" s="147"/>
      <c r="T220" s="147"/>
      <c r="U220" s="147"/>
      <c r="V220" s="147"/>
      <c r="W220" s="148"/>
      <c r="X220" s="148"/>
      <c r="Y220" s="147">
        <f aca="true" t="shared" si="23" ref="Y220:AA222">Y221</f>
        <v>518</v>
      </c>
      <c r="Z220" s="147">
        <f t="shared" si="23"/>
        <v>518</v>
      </c>
      <c r="AA220" s="147">
        <f t="shared" si="23"/>
        <v>0</v>
      </c>
      <c r="AD220" s="2"/>
      <c r="AE220" s="2"/>
    </row>
    <row r="221" spans="1:31" ht="110.25">
      <c r="A221" s="142" t="s">
        <v>183</v>
      </c>
      <c r="B221" s="142"/>
      <c r="C221" s="143" t="s">
        <v>44</v>
      </c>
      <c r="D221" s="143" t="s">
        <v>36</v>
      </c>
      <c r="E221" s="143" t="s">
        <v>184</v>
      </c>
      <c r="F221" s="143" t="s">
        <v>37</v>
      </c>
      <c r="G221" s="147">
        <v>2170.62</v>
      </c>
      <c r="H221" s="147">
        <v>2170.62</v>
      </c>
      <c r="I221" s="147">
        <v>0</v>
      </c>
      <c r="J221" s="147"/>
      <c r="K221" s="147"/>
      <c r="L221" s="147"/>
      <c r="M221" s="144"/>
      <c r="N221" s="144"/>
      <c r="O221" s="144"/>
      <c r="P221" s="147"/>
      <c r="Q221" s="147"/>
      <c r="R221" s="147"/>
      <c r="S221" s="147"/>
      <c r="T221" s="147"/>
      <c r="U221" s="147"/>
      <c r="V221" s="147"/>
      <c r="W221" s="148"/>
      <c r="X221" s="148"/>
      <c r="Y221" s="147">
        <f t="shared" si="23"/>
        <v>518</v>
      </c>
      <c r="Z221" s="147">
        <f t="shared" si="23"/>
        <v>518</v>
      </c>
      <c r="AA221" s="147">
        <f t="shared" si="23"/>
        <v>0</v>
      </c>
      <c r="AD221" s="2"/>
      <c r="AE221" s="2"/>
    </row>
    <row r="222" spans="1:31" ht="78.75">
      <c r="A222" s="146" t="s">
        <v>214</v>
      </c>
      <c r="B222" s="146"/>
      <c r="C222" s="143" t="s">
        <v>44</v>
      </c>
      <c r="D222" s="143" t="s">
        <v>36</v>
      </c>
      <c r="E222" s="143" t="s">
        <v>215</v>
      </c>
      <c r="F222" s="143" t="s">
        <v>37</v>
      </c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7"/>
      <c r="T222" s="147"/>
      <c r="U222" s="147"/>
      <c r="V222" s="147"/>
      <c r="W222" s="147"/>
      <c r="X222" s="147"/>
      <c r="Y222" s="147">
        <f t="shared" si="23"/>
        <v>518</v>
      </c>
      <c r="Z222" s="147">
        <f t="shared" si="23"/>
        <v>518</v>
      </c>
      <c r="AA222" s="147">
        <f t="shared" si="23"/>
        <v>0</v>
      </c>
      <c r="AD222" s="2"/>
      <c r="AE222" s="2"/>
    </row>
    <row r="223" spans="1:31" ht="63">
      <c r="A223" s="142" t="s">
        <v>216</v>
      </c>
      <c r="B223" s="142"/>
      <c r="C223" s="143" t="s">
        <v>44</v>
      </c>
      <c r="D223" s="143" t="s">
        <v>36</v>
      </c>
      <c r="E223" s="143" t="s">
        <v>217</v>
      </c>
      <c r="F223" s="143" t="s">
        <v>37</v>
      </c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7"/>
      <c r="T223" s="147"/>
      <c r="U223" s="147"/>
      <c r="V223" s="147"/>
      <c r="W223" s="147"/>
      <c r="X223" s="147"/>
      <c r="Y223" s="147">
        <f aca="true" t="shared" si="24" ref="Y223:AA224">Y224</f>
        <v>518</v>
      </c>
      <c r="Z223" s="147">
        <f t="shared" si="24"/>
        <v>518</v>
      </c>
      <c r="AA223" s="147">
        <f t="shared" si="24"/>
        <v>0</v>
      </c>
      <c r="AD223" s="2"/>
      <c r="AE223" s="2"/>
    </row>
    <row r="224" spans="1:31" ht="78.75">
      <c r="A224" s="142" t="s">
        <v>231</v>
      </c>
      <c r="B224" s="142"/>
      <c r="C224" s="143" t="s">
        <v>44</v>
      </c>
      <c r="D224" s="143" t="s">
        <v>36</v>
      </c>
      <c r="E224" s="143" t="s">
        <v>217</v>
      </c>
      <c r="F224" s="143" t="s">
        <v>71</v>
      </c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7"/>
      <c r="T224" s="147"/>
      <c r="U224" s="147"/>
      <c r="V224" s="147"/>
      <c r="W224" s="147"/>
      <c r="X224" s="147"/>
      <c r="Y224" s="147">
        <f t="shared" si="24"/>
        <v>518</v>
      </c>
      <c r="Z224" s="147">
        <f t="shared" si="24"/>
        <v>518</v>
      </c>
      <c r="AA224" s="147">
        <f t="shared" si="24"/>
        <v>0</v>
      </c>
      <c r="AD224" s="2"/>
      <c r="AE224" s="2"/>
    </row>
    <row r="225" spans="1:31" ht="63">
      <c r="A225" s="142" t="s">
        <v>232</v>
      </c>
      <c r="B225" s="142"/>
      <c r="C225" s="143" t="s">
        <v>44</v>
      </c>
      <c r="D225" s="143" t="s">
        <v>36</v>
      </c>
      <c r="E225" s="143" t="s">
        <v>217</v>
      </c>
      <c r="F225" s="143" t="s">
        <v>237</v>
      </c>
      <c r="G225" s="143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7"/>
      <c r="V225" s="147"/>
      <c r="W225" s="147"/>
      <c r="X225" s="148"/>
      <c r="Y225" s="144">
        <f>Z225+AA225</f>
        <v>518</v>
      </c>
      <c r="Z225" s="144">
        <f>418+100</f>
        <v>518</v>
      </c>
      <c r="AA225" s="144"/>
      <c r="AD225" s="2"/>
      <c r="AE225" s="2"/>
    </row>
    <row r="226" spans="1:31" ht="15.75">
      <c r="A226" s="162" t="s">
        <v>282</v>
      </c>
      <c r="B226" s="162"/>
      <c r="C226" s="143" t="s">
        <v>44</v>
      </c>
      <c r="D226" s="143" t="s">
        <v>38</v>
      </c>
      <c r="E226" s="143" t="s">
        <v>39</v>
      </c>
      <c r="F226" s="143" t="s">
        <v>37</v>
      </c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>
        <f aca="true" t="shared" si="25" ref="Y226:Z228">Y227</f>
        <v>117</v>
      </c>
      <c r="Z226" s="144">
        <f t="shared" si="25"/>
        <v>117</v>
      </c>
      <c r="AA226" s="144"/>
      <c r="AD226" s="2"/>
      <c r="AE226" s="2"/>
    </row>
    <row r="227" spans="1:31" ht="110.25">
      <c r="A227" s="142" t="s">
        <v>183</v>
      </c>
      <c r="B227" s="142"/>
      <c r="C227" s="143" t="s">
        <v>44</v>
      </c>
      <c r="D227" s="143" t="s">
        <v>38</v>
      </c>
      <c r="E227" s="143" t="s">
        <v>184</v>
      </c>
      <c r="F227" s="143" t="s">
        <v>37</v>
      </c>
      <c r="G227" s="147">
        <v>2170.62</v>
      </c>
      <c r="H227" s="147">
        <v>2170.62</v>
      </c>
      <c r="I227" s="147">
        <v>0</v>
      </c>
      <c r="J227" s="147"/>
      <c r="K227" s="147"/>
      <c r="L227" s="147"/>
      <c r="M227" s="144"/>
      <c r="N227" s="144"/>
      <c r="O227" s="144"/>
      <c r="P227" s="147"/>
      <c r="Q227" s="147"/>
      <c r="R227" s="147"/>
      <c r="S227" s="147"/>
      <c r="T227" s="147"/>
      <c r="U227" s="147"/>
      <c r="V227" s="147"/>
      <c r="W227" s="148"/>
      <c r="X227" s="148"/>
      <c r="Y227" s="147">
        <f>Y228</f>
        <v>117</v>
      </c>
      <c r="Z227" s="147">
        <f>Z228</f>
        <v>117</v>
      </c>
      <c r="AA227" s="147"/>
      <c r="AE227" s="2"/>
    </row>
    <row r="228" spans="1:31" ht="78.75">
      <c r="A228" s="146" t="s">
        <v>214</v>
      </c>
      <c r="B228" s="146"/>
      <c r="C228" s="143" t="s">
        <v>44</v>
      </c>
      <c r="D228" s="143" t="s">
        <v>38</v>
      </c>
      <c r="E228" s="143" t="s">
        <v>215</v>
      </c>
      <c r="F228" s="143" t="s">
        <v>37</v>
      </c>
      <c r="G228" s="147">
        <v>2170.62</v>
      </c>
      <c r="H228" s="147">
        <v>2170.62</v>
      </c>
      <c r="I228" s="147">
        <v>0</v>
      </c>
      <c r="J228" s="147"/>
      <c r="K228" s="147"/>
      <c r="L228" s="147"/>
      <c r="M228" s="144"/>
      <c r="N228" s="144"/>
      <c r="O228" s="144"/>
      <c r="P228" s="147"/>
      <c r="Q228" s="147"/>
      <c r="R228" s="147"/>
      <c r="S228" s="147"/>
      <c r="T228" s="147"/>
      <c r="U228" s="147"/>
      <c r="V228" s="147"/>
      <c r="W228" s="148"/>
      <c r="X228" s="148"/>
      <c r="Y228" s="147">
        <f t="shared" si="25"/>
        <v>117</v>
      </c>
      <c r="Z228" s="147">
        <f t="shared" si="25"/>
        <v>117</v>
      </c>
      <c r="AA228" s="147"/>
      <c r="AE228" s="2"/>
    </row>
    <row r="229" spans="1:31" ht="31.5">
      <c r="A229" s="142" t="s">
        <v>289</v>
      </c>
      <c r="B229" s="142"/>
      <c r="C229" s="143" t="s">
        <v>44</v>
      </c>
      <c r="D229" s="143" t="s">
        <v>38</v>
      </c>
      <c r="E229" s="143" t="s">
        <v>290</v>
      </c>
      <c r="F229" s="143" t="s">
        <v>37</v>
      </c>
      <c r="G229" s="147">
        <v>2170.62</v>
      </c>
      <c r="H229" s="147">
        <v>2170.62</v>
      </c>
      <c r="I229" s="147">
        <v>0</v>
      </c>
      <c r="J229" s="147"/>
      <c r="K229" s="147"/>
      <c r="L229" s="147"/>
      <c r="M229" s="144"/>
      <c r="N229" s="144"/>
      <c r="O229" s="144"/>
      <c r="P229" s="147"/>
      <c r="Q229" s="147"/>
      <c r="R229" s="147"/>
      <c r="S229" s="147"/>
      <c r="T229" s="147"/>
      <c r="U229" s="147"/>
      <c r="V229" s="147"/>
      <c r="W229" s="148"/>
      <c r="X229" s="148"/>
      <c r="Y229" s="147">
        <f>Y231</f>
        <v>117</v>
      </c>
      <c r="Z229" s="147">
        <f>Z231</f>
        <v>117</v>
      </c>
      <c r="AA229" s="147"/>
      <c r="AE229" s="2"/>
    </row>
    <row r="230" spans="1:31" ht="78.75">
      <c r="A230" s="142" t="s">
        <v>231</v>
      </c>
      <c r="B230" s="142"/>
      <c r="C230" s="143" t="s">
        <v>44</v>
      </c>
      <c r="D230" s="143" t="s">
        <v>38</v>
      </c>
      <c r="E230" s="143" t="s">
        <v>290</v>
      </c>
      <c r="F230" s="143" t="s">
        <v>71</v>
      </c>
      <c r="G230" s="147"/>
      <c r="H230" s="147"/>
      <c r="I230" s="147"/>
      <c r="J230" s="147"/>
      <c r="K230" s="147"/>
      <c r="L230" s="147"/>
      <c r="M230" s="144"/>
      <c r="N230" s="144"/>
      <c r="O230" s="144"/>
      <c r="P230" s="147"/>
      <c r="Q230" s="147"/>
      <c r="R230" s="147"/>
      <c r="S230" s="147"/>
      <c r="T230" s="147"/>
      <c r="U230" s="147"/>
      <c r="V230" s="147"/>
      <c r="W230" s="148"/>
      <c r="X230" s="148"/>
      <c r="Y230" s="147">
        <f>Y231</f>
        <v>117</v>
      </c>
      <c r="Z230" s="147">
        <f>Z231</f>
        <v>117</v>
      </c>
      <c r="AA230" s="147">
        <f>AA231</f>
        <v>0</v>
      </c>
      <c r="AE230" s="2"/>
    </row>
    <row r="231" spans="1:31" ht="63">
      <c r="A231" s="142" t="s">
        <v>232</v>
      </c>
      <c r="B231" s="142"/>
      <c r="C231" s="143" t="s">
        <v>44</v>
      </c>
      <c r="D231" s="143" t="s">
        <v>38</v>
      </c>
      <c r="E231" s="143" t="s">
        <v>290</v>
      </c>
      <c r="F231" s="143" t="s">
        <v>237</v>
      </c>
      <c r="G231" s="144">
        <v>2170.62</v>
      </c>
      <c r="H231" s="144">
        <v>2170.62</v>
      </c>
      <c r="I231" s="144"/>
      <c r="J231" s="147"/>
      <c r="K231" s="147"/>
      <c r="L231" s="147"/>
      <c r="M231" s="144"/>
      <c r="N231" s="144"/>
      <c r="O231" s="144"/>
      <c r="P231" s="147"/>
      <c r="Q231" s="147"/>
      <c r="R231" s="147"/>
      <c r="S231" s="147"/>
      <c r="T231" s="147"/>
      <c r="U231" s="147"/>
      <c r="V231" s="147"/>
      <c r="W231" s="148"/>
      <c r="X231" s="148"/>
      <c r="Y231" s="147">
        <f>Z231+AA231</f>
        <v>117</v>
      </c>
      <c r="Z231" s="147">
        <v>117</v>
      </c>
      <c r="AA231" s="147"/>
      <c r="AE231" s="2"/>
    </row>
    <row r="232" spans="1:31" ht="47.25">
      <c r="A232" s="142" t="s">
        <v>218</v>
      </c>
      <c r="B232" s="142"/>
      <c r="C232" s="143" t="s">
        <v>44</v>
      </c>
      <c r="D232" s="143" t="s">
        <v>44</v>
      </c>
      <c r="E232" s="143" t="s">
        <v>39</v>
      </c>
      <c r="F232" s="143" t="s">
        <v>37</v>
      </c>
      <c r="G232" s="143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7"/>
      <c r="V232" s="147"/>
      <c r="W232" s="147"/>
      <c r="X232" s="148"/>
      <c r="Y232" s="144">
        <f>Y234</f>
        <v>2.14</v>
      </c>
      <c r="Z232" s="144">
        <f>Z234</f>
        <v>0</v>
      </c>
      <c r="AA232" s="144">
        <f>AA234</f>
        <v>2.14</v>
      </c>
      <c r="AE232" s="2"/>
    </row>
    <row r="233" spans="1:31" ht="47.25">
      <c r="A233" s="146" t="s">
        <v>164</v>
      </c>
      <c r="B233" s="146"/>
      <c r="C233" s="143" t="s">
        <v>44</v>
      </c>
      <c r="D233" s="143" t="s">
        <v>44</v>
      </c>
      <c r="E233" s="143" t="s">
        <v>87</v>
      </c>
      <c r="F233" s="143" t="s">
        <v>37</v>
      </c>
      <c r="G233" s="143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7"/>
      <c r="V233" s="147"/>
      <c r="W233" s="147"/>
      <c r="X233" s="148"/>
      <c r="Y233" s="144">
        <f>Y234</f>
        <v>2.14</v>
      </c>
      <c r="Z233" s="144">
        <f>Z234</f>
        <v>0</v>
      </c>
      <c r="AA233" s="144">
        <f>AA234</f>
        <v>2.14</v>
      </c>
      <c r="AE233" s="2"/>
    </row>
    <row r="234" spans="1:31" ht="94.5">
      <c r="A234" s="142" t="s">
        <v>219</v>
      </c>
      <c r="B234" s="142"/>
      <c r="C234" s="143" t="s">
        <v>44</v>
      </c>
      <c r="D234" s="143" t="s">
        <v>44</v>
      </c>
      <c r="E234" s="143" t="s">
        <v>220</v>
      </c>
      <c r="F234" s="143" t="s">
        <v>37</v>
      </c>
      <c r="G234" s="143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7"/>
      <c r="V234" s="147"/>
      <c r="W234" s="147"/>
      <c r="X234" s="148"/>
      <c r="Y234" s="144">
        <f>Y238+Y236</f>
        <v>2.14</v>
      </c>
      <c r="Z234" s="144">
        <f>Z238+Z236</f>
        <v>0</v>
      </c>
      <c r="AA234" s="144">
        <f>AA238+AA236</f>
        <v>2.14</v>
      </c>
      <c r="AE234" s="2"/>
    </row>
    <row r="235" spans="1:31" ht="141.75">
      <c r="A235" s="142" t="s">
        <v>257</v>
      </c>
      <c r="B235" s="142"/>
      <c r="C235" s="143" t="s">
        <v>44</v>
      </c>
      <c r="D235" s="143" t="s">
        <v>44</v>
      </c>
      <c r="E235" s="143" t="s">
        <v>220</v>
      </c>
      <c r="F235" s="143" t="s">
        <v>68</v>
      </c>
      <c r="G235" s="143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7"/>
      <c r="V235" s="147"/>
      <c r="W235" s="147"/>
      <c r="X235" s="148"/>
      <c r="Y235" s="144">
        <f>Y236</f>
        <v>1.78</v>
      </c>
      <c r="Z235" s="144">
        <f>Z236</f>
        <v>0</v>
      </c>
      <c r="AA235" s="144">
        <f>AA236</f>
        <v>1.78</v>
      </c>
      <c r="AE235" s="2"/>
    </row>
    <row r="236" spans="1:31" ht="47.25">
      <c r="A236" s="142" t="s">
        <v>233</v>
      </c>
      <c r="B236" s="142"/>
      <c r="C236" s="143" t="s">
        <v>44</v>
      </c>
      <c r="D236" s="143" t="s">
        <v>44</v>
      </c>
      <c r="E236" s="143" t="s">
        <v>220</v>
      </c>
      <c r="F236" s="143" t="s">
        <v>234</v>
      </c>
      <c r="G236" s="143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7"/>
      <c r="V236" s="147"/>
      <c r="W236" s="147"/>
      <c r="X236" s="148"/>
      <c r="Y236" s="144">
        <f>AA236+Z236</f>
        <v>1.78</v>
      </c>
      <c r="Z236" s="144"/>
      <c r="AA236" s="144">
        <v>1.78</v>
      </c>
      <c r="AE236" s="2"/>
    </row>
    <row r="237" spans="1:31" ht="78.75">
      <c r="A237" s="142" t="s">
        <v>231</v>
      </c>
      <c r="B237" s="142"/>
      <c r="C237" s="143" t="s">
        <v>44</v>
      </c>
      <c r="D237" s="143" t="s">
        <v>44</v>
      </c>
      <c r="E237" s="143" t="s">
        <v>220</v>
      </c>
      <c r="F237" s="143" t="s">
        <v>71</v>
      </c>
      <c r="G237" s="143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7"/>
      <c r="V237" s="147"/>
      <c r="W237" s="147"/>
      <c r="X237" s="148"/>
      <c r="Y237" s="144">
        <f>Y238</f>
        <v>0.36</v>
      </c>
      <c r="Z237" s="144">
        <f>Z238</f>
        <v>0</v>
      </c>
      <c r="AA237" s="144">
        <f>AA238</f>
        <v>0.36</v>
      </c>
      <c r="AE237" s="2"/>
    </row>
    <row r="238" spans="1:31" ht="63">
      <c r="A238" s="142" t="s">
        <v>232</v>
      </c>
      <c r="B238" s="142"/>
      <c r="C238" s="143" t="s">
        <v>44</v>
      </c>
      <c r="D238" s="143" t="s">
        <v>44</v>
      </c>
      <c r="E238" s="143" t="s">
        <v>220</v>
      </c>
      <c r="F238" s="143" t="s">
        <v>237</v>
      </c>
      <c r="G238" s="143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7"/>
      <c r="V238" s="147"/>
      <c r="W238" s="147"/>
      <c r="X238" s="148"/>
      <c r="Y238" s="144">
        <f>Z238+AA238</f>
        <v>0.36</v>
      </c>
      <c r="Z238" s="144"/>
      <c r="AA238" s="147">
        <v>0.36</v>
      </c>
      <c r="AE238" s="2"/>
    </row>
    <row r="239" spans="1:31" ht="15.75">
      <c r="A239" s="142" t="s">
        <v>24</v>
      </c>
      <c r="B239" s="142"/>
      <c r="C239" s="143" t="s">
        <v>45</v>
      </c>
      <c r="D239" s="143" t="s">
        <v>43</v>
      </c>
      <c r="E239" s="143" t="s">
        <v>39</v>
      </c>
      <c r="F239" s="143" t="s">
        <v>37</v>
      </c>
      <c r="G239" s="144" t="e">
        <f aca="true" t="shared" si="26" ref="G239:L239">G240+G267+G369+G403</f>
        <v>#REF!</v>
      </c>
      <c r="H239" s="144" t="e">
        <f t="shared" si="26"/>
        <v>#REF!</v>
      </c>
      <c r="I239" s="144" t="e">
        <f t="shared" si="26"/>
        <v>#REF!</v>
      </c>
      <c r="J239" s="144" t="e">
        <f t="shared" si="26"/>
        <v>#REF!</v>
      </c>
      <c r="K239" s="144" t="e">
        <f t="shared" si="26"/>
        <v>#REF!</v>
      </c>
      <c r="L239" s="144" t="e">
        <f t="shared" si="26"/>
        <v>#REF!</v>
      </c>
      <c r="M239" s="144">
        <v>95386.5</v>
      </c>
      <c r="N239" s="144">
        <v>46360.7</v>
      </c>
      <c r="O239" s="144">
        <v>49025.8</v>
      </c>
      <c r="P239" s="144" t="e">
        <f aca="true" t="shared" si="27" ref="P239:X239">P240+P267+P369+P403</f>
        <v>#REF!</v>
      </c>
      <c r="Q239" s="144" t="e">
        <f t="shared" si="27"/>
        <v>#REF!</v>
      </c>
      <c r="R239" s="144" t="e">
        <f t="shared" si="27"/>
        <v>#REF!</v>
      </c>
      <c r="S239" s="144" t="e">
        <f t="shared" si="27"/>
        <v>#REF!</v>
      </c>
      <c r="T239" s="144" t="e">
        <f t="shared" si="27"/>
        <v>#REF!</v>
      </c>
      <c r="U239" s="144" t="e">
        <f t="shared" si="27"/>
        <v>#REF!</v>
      </c>
      <c r="V239" s="144" t="e">
        <f t="shared" si="27"/>
        <v>#REF!</v>
      </c>
      <c r="W239" s="144" t="e">
        <f t="shared" si="27"/>
        <v>#REF!</v>
      </c>
      <c r="X239" s="144" t="e">
        <f t="shared" si="27"/>
        <v>#REF!</v>
      </c>
      <c r="Y239" s="144">
        <f>Y240+Y267+Y369+Y403+Y364</f>
        <v>191111.49</v>
      </c>
      <c r="Z239" s="144">
        <f>Z240+Z267+Z369+Z403+Z364</f>
        <v>65005.490000000005</v>
      </c>
      <c r="AA239" s="144">
        <f>AA240+AA267+AA369+AA403+AA364</f>
        <v>126106</v>
      </c>
      <c r="AE239" s="2"/>
    </row>
    <row r="240" spans="1:31" ht="15.75">
      <c r="A240" s="146" t="s">
        <v>25</v>
      </c>
      <c r="B240" s="146"/>
      <c r="C240" s="143" t="s">
        <v>45</v>
      </c>
      <c r="D240" s="143" t="s">
        <v>35</v>
      </c>
      <c r="E240" s="143" t="s">
        <v>39</v>
      </c>
      <c r="F240" s="143" t="s">
        <v>37</v>
      </c>
      <c r="G240" s="147">
        <v>13455.6</v>
      </c>
      <c r="H240" s="147">
        <v>13455.6</v>
      </c>
      <c r="I240" s="147"/>
      <c r="J240" s="147">
        <v>46.5</v>
      </c>
      <c r="K240" s="147">
        <v>46.5</v>
      </c>
      <c r="L240" s="147"/>
      <c r="M240" s="144">
        <v>13502.1</v>
      </c>
      <c r="N240" s="144">
        <v>13502.1</v>
      </c>
      <c r="O240" s="144">
        <v>0</v>
      </c>
      <c r="P240" s="147">
        <f>441.5-1096</f>
        <v>-654.5</v>
      </c>
      <c r="Q240" s="147">
        <f>441.5-1096</f>
        <v>-654.5</v>
      </c>
      <c r="R240" s="147"/>
      <c r="S240" s="147" t="e">
        <f>#REF!</f>
        <v>#REF!</v>
      </c>
      <c r="T240" s="147" t="e">
        <f>#REF!</f>
        <v>#REF!</v>
      </c>
      <c r="U240" s="147" t="e">
        <f>#REF!</f>
        <v>#REF!</v>
      </c>
      <c r="V240" s="147" t="e">
        <f>#REF!</f>
        <v>#REF!</v>
      </c>
      <c r="W240" s="147" t="e">
        <f>#REF!</f>
        <v>#REF!</v>
      </c>
      <c r="X240" s="147" t="e">
        <f>#REF!</f>
        <v>#REF!</v>
      </c>
      <c r="Y240" s="147">
        <f>Y241+Y250</f>
        <v>44056.91</v>
      </c>
      <c r="Z240" s="147">
        <f>Z241+Z250</f>
        <v>19584.91</v>
      </c>
      <c r="AA240" s="147">
        <f>AA241+AA250</f>
        <v>24472</v>
      </c>
      <c r="AB240" s="52"/>
      <c r="AC240" s="26"/>
      <c r="AD240" s="32"/>
      <c r="AE240" s="2"/>
    </row>
    <row r="241" spans="1:31" ht="63">
      <c r="A241" s="146" t="s">
        <v>109</v>
      </c>
      <c r="B241" s="146"/>
      <c r="C241" s="143" t="s">
        <v>45</v>
      </c>
      <c r="D241" s="143" t="s">
        <v>35</v>
      </c>
      <c r="E241" s="143" t="s">
        <v>110</v>
      </c>
      <c r="F241" s="143" t="s">
        <v>37</v>
      </c>
      <c r="G241" s="147"/>
      <c r="H241" s="147"/>
      <c r="I241" s="147"/>
      <c r="J241" s="147"/>
      <c r="K241" s="147"/>
      <c r="L241" s="147"/>
      <c r="M241" s="144"/>
      <c r="N241" s="144"/>
      <c r="O241" s="144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>
        <f>Y246+Y242</f>
        <v>135.58</v>
      </c>
      <c r="Z241" s="147">
        <f>Z246+Z242</f>
        <v>135.58</v>
      </c>
      <c r="AA241" s="147">
        <f>AA246+AA242</f>
        <v>0</v>
      </c>
      <c r="AB241" s="52"/>
      <c r="AC241" s="26"/>
      <c r="AD241" s="32"/>
      <c r="AE241" s="2"/>
    </row>
    <row r="242" spans="1:31" ht="299.25">
      <c r="A242" s="125" t="s">
        <v>133</v>
      </c>
      <c r="B242" s="70" t="s">
        <v>83</v>
      </c>
      <c r="C242" s="70" t="s">
        <v>45</v>
      </c>
      <c r="D242" s="70" t="s">
        <v>35</v>
      </c>
      <c r="E242" s="126" t="s">
        <v>134</v>
      </c>
      <c r="F242" s="126" t="s">
        <v>37</v>
      </c>
      <c r="G242" s="127">
        <f aca="true" t="shared" si="28" ref="G242:I244">G243</f>
        <v>119.2</v>
      </c>
      <c r="H242" s="127">
        <f t="shared" si="28"/>
        <v>119.2</v>
      </c>
      <c r="I242" s="127">
        <f t="shared" si="28"/>
        <v>0</v>
      </c>
      <c r="J242" s="125" t="s">
        <v>133</v>
      </c>
      <c r="K242" s="70" t="s">
        <v>83</v>
      </c>
      <c r="L242" s="70" t="s">
        <v>45</v>
      </c>
      <c r="M242" s="70" t="s">
        <v>35</v>
      </c>
      <c r="N242" s="126" t="s">
        <v>134</v>
      </c>
      <c r="O242" s="126" t="s">
        <v>37</v>
      </c>
      <c r="P242" s="127">
        <f aca="true" t="shared" si="29" ref="P242:R244">P243</f>
        <v>119.2</v>
      </c>
      <c r="Q242" s="127">
        <f t="shared" si="29"/>
        <v>119.2</v>
      </c>
      <c r="R242" s="127">
        <f t="shared" si="29"/>
        <v>0</v>
      </c>
      <c r="S242" s="125" t="s">
        <v>133</v>
      </c>
      <c r="T242" s="70" t="s">
        <v>83</v>
      </c>
      <c r="U242" s="70" t="s">
        <v>45</v>
      </c>
      <c r="V242" s="70" t="s">
        <v>35</v>
      </c>
      <c r="W242" s="126" t="s">
        <v>134</v>
      </c>
      <c r="X242" s="126" t="s">
        <v>37</v>
      </c>
      <c r="Y242" s="127">
        <f aca="true" t="shared" si="30" ref="Y242:AA244">Y243</f>
        <v>119.2</v>
      </c>
      <c r="Z242" s="127">
        <f t="shared" si="30"/>
        <v>119.2</v>
      </c>
      <c r="AA242" s="127">
        <f t="shared" si="30"/>
        <v>0</v>
      </c>
      <c r="AB242" s="52"/>
      <c r="AC242" s="26"/>
      <c r="AD242" s="32"/>
      <c r="AE242" s="2"/>
    </row>
    <row r="243" spans="1:31" ht="378">
      <c r="A243" s="95" t="s">
        <v>362</v>
      </c>
      <c r="B243" s="70" t="s">
        <v>83</v>
      </c>
      <c r="C243" s="70" t="s">
        <v>45</v>
      </c>
      <c r="D243" s="70" t="s">
        <v>35</v>
      </c>
      <c r="E243" s="70" t="s">
        <v>361</v>
      </c>
      <c r="F243" s="70" t="s">
        <v>37</v>
      </c>
      <c r="G243" s="93">
        <f t="shared" si="28"/>
        <v>119.2</v>
      </c>
      <c r="H243" s="93">
        <f t="shared" si="28"/>
        <v>119.2</v>
      </c>
      <c r="I243" s="93">
        <f t="shared" si="28"/>
        <v>0</v>
      </c>
      <c r="J243" s="95" t="s">
        <v>362</v>
      </c>
      <c r="K243" s="70" t="s">
        <v>83</v>
      </c>
      <c r="L243" s="70" t="s">
        <v>45</v>
      </c>
      <c r="M243" s="70" t="s">
        <v>35</v>
      </c>
      <c r="N243" s="70" t="s">
        <v>361</v>
      </c>
      <c r="O243" s="70" t="s">
        <v>37</v>
      </c>
      <c r="P243" s="93">
        <f t="shared" si="29"/>
        <v>119.2</v>
      </c>
      <c r="Q243" s="93">
        <f t="shared" si="29"/>
        <v>119.2</v>
      </c>
      <c r="R243" s="93">
        <f t="shared" si="29"/>
        <v>0</v>
      </c>
      <c r="S243" s="95" t="s">
        <v>362</v>
      </c>
      <c r="T243" s="70" t="s">
        <v>83</v>
      </c>
      <c r="U243" s="70" t="s">
        <v>45</v>
      </c>
      <c r="V243" s="70" t="s">
        <v>35</v>
      </c>
      <c r="W243" s="70" t="s">
        <v>361</v>
      </c>
      <c r="X243" s="70" t="s">
        <v>37</v>
      </c>
      <c r="Y243" s="93">
        <f t="shared" si="30"/>
        <v>119.2</v>
      </c>
      <c r="Z243" s="93">
        <f t="shared" si="30"/>
        <v>119.2</v>
      </c>
      <c r="AA243" s="93">
        <f t="shared" si="30"/>
        <v>0</v>
      </c>
      <c r="AB243" s="52"/>
      <c r="AC243" s="26"/>
      <c r="AD243" s="32"/>
      <c r="AE243" s="2"/>
    </row>
    <row r="244" spans="1:31" ht="252">
      <c r="A244" s="71" t="s">
        <v>231</v>
      </c>
      <c r="B244" s="70" t="s">
        <v>83</v>
      </c>
      <c r="C244" s="70" t="s">
        <v>45</v>
      </c>
      <c r="D244" s="70" t="s">
        <v>35</v>
      </c>
      <c r="E244" s="70" t="s">
        <v>361</v>
      </c>
      <c r="F244" s="70" t="s">
        <v>71</v>
      </c>
      <c r="G244" s="93">
        <f t="shared" si="28"/>
        <v>119.2</v>
      </c>
      <c r="H244" s="93">
        <f t="shared" si="28"/>
        <v>119.2</v>
      </c>
      <c r="I244" s="93">
        <f t="shared" si="28"/>
        <v>0</v>
      </c>
      <c r="J244" s="71" t="s">
        <v>231</v>
      </c>
      <c r="K244" s="70" t="s">
        <v>83</v>
      </c>
      <c r="L244" s="70" t="s">
        <v>45</v>
      </c>
      <c r="M244" s="70" t="s">
        <v>35</v>
      </c>
      <c r="N244" s="70" t="s">
        <v>361</v>
      </c>
      <c r="O244" s="70" t="s">
        <v>71</v>
      </c>
      <c r="P244" s="93">
        <f t="shared" si="29"/>
        <v>119.2</v>
      </c>
      <c r="Q244" s="93">
        <f t="shared" si="29"/>
        <v>119.2</v>
      </c>
      <c r="R244" s="93">
        <f t="shared" si="29"/>
        <v>0</v>
      </c>
      <c r="S244" s="71" t="s">
        <v>231</v>
      </c>
      <c r="T244" s="70" t="s">
        <v>83</v>
      </c>
      <c r="U244" s="70" t="s">
        <v>45</v>
      </c>
      <c r="V244" s="70" t="s">
        <v>35</v>
      </c>
      <c r="W244" s="70" t="s">
        <v>361</v>
      </c>
      <c r="X244" s="70" t="s">
        <v>71</v>
      </c>
      <c r="Y244" s="93">
        <f t="shared" si="30"/>
        <v>119.2</v>
      </c>
      <c r="Z244" s="93">
        <f t="shared" si="30"/>
        <v>119.2</v>
      </c>
      <c r="AA244" s="93">
        <f t="shared" si="30"/>
        <v>0</v>
      </c>
      <c r="AE244" s="2"/>
    </row>
    <row r="245" spans="1:31" ht="236.25">
      <c r="A245" s="71" t="s">
        <v>232</v>
      </c>
      <c r="B245" s="70" t="s">
        <v>83</v>
      </c>
      <c r="C245" s="70" t="s">
        <v>45</v>
      </c>
      <c r="D245" s="70" t="s">
        <v>35</v>
      </c>
      <c r="E245" s="70" t="s">
        <v>361</v>
      </c>
      <c r="F245" s="70" t="s">
        <v>237</v>
      </c>
      <c r="G245" s="92">
        <f>H245+I245</f>
        <v>119.2</v>
      </c>
      <c r="H245" s="92">
        <v>119.2</v>
      </c>
      <c r="I245" s="93"/>
      <c r="J245" s="71" t="s">
        <v>232</v>
      </c>
      <c r="K245" s="70" t="s">
        <v>83</v>
      </c>
      <c r="L245" s="70" t="s">
        <v>45</v>
      </c>
      <c r="M245" s="70" t="s">
        <v>35</v>
      </c>
      <c r="N245" s="70" t="s">
        <v>361</v>
      </c>
      <c r="O245" s="70" t="s">
        <v>237</v>
      </c>
      <c r="P245" s="92">
        <f>Q245+R245</f>
        <v>119.2</v>
      </c>
      <c r="Q245" s="92">
        <v>119.2</v>
      </c>
      <c r="R245" s="93"/>
      <c r="S245" s="71" t="s">
        <v>232</v>
      </c>
      <c r="T245" s="70" t="s">
        <v>83</v>
      </c>
      <c r="U245" s="70" t="s">
        <v>45</v>
      </c>
      <c r="V245" s="70" t="s">
        <v>35</v>
      </c>
      <c r="W245" s="70" t="s">
        <v>361</v>
      </c>
      <c r="X245" s="70" t="s">
        <v>237</v>
      </c>
      <c r="Y245" s="92">
        <f>Z245+AA245</f>
        <v>119.2</v>
      </c>
      <c r="Z245" s="92">
        <v>119.2</v>
      </c>
      <c r="AA245" s="93"/>
      <c r="AE245" s="2"/>
    </row>
    <row r="246" spans="1:31" ht="94.5">
      <c r="A246" s="163" t="s">
        <v>136</v>
      </c>
      <c r="B246" s="163"/>
      <c r="C246" s="164" t="s">
        <v>45</v>
      </c>
      <c r="D246" s="164" t="s">
        <v>35</v>
      </c>
      <c r="E246" s="164" t="s">
        <v>139</v>
      </c>
      <c r="F246" s="164" t="s">
        <v>37</v>
      </c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6"/>
      <c r="T246" s="166"/>
      <c r="U246" s="166"/>
      <c r="V246" s="166"/>
      <c r="W246" s="166"/>
      <c r="X246" s="166"/>
      <c r="Y246" s="166">
        <f>Y247</f>
        <v>16.38</v>
      </c>
      <c r="Z246" s="166">
        <f>Z247</f>
        <v>16.38</v>
      </c>
      <c r="AA246" s="166">
        <f>AA247</f>
        <v>0</v>
      </c>
      <c r="AE246" s="2"/>
    </row>
    <row r="247" spans="1:31" ht="94.5">
      <c r="A247" s="142" t="s">
        <v>105</v>
      </c>
      <c r="B247" s="142"/>
      <c r="C247" s="143" t="s">
        <v>45</v>
      </c>
      <c r="D247" s="143" t="s">
        <v>35</v>
      </c>
      <c r="E247" s="143" t="s">
        <v>225</v>
      </c>
      <c r="F247" s="143" t="s">
        <v>37</v>
      </c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7"/>
      <c r="T247" s="147"/>
      <c r="U247" s="147"/>
      <c r="V247" s="147"/>
      <c r="W247" s="147"/>
      <c r="X247" s="147"/>
      <c r="Y247" s="147">
        <f>Y249</f>
        <v>16.38</v>
      </c>
      <c r="Z247" s="147">
        <f>Z249</f>
        <v>16.38</v>
      </c>
      <c r="AA247" s="147">
        <f>AA249</f>
        <v>0</v>
      </c>
      <c r="AE247" s="2"/>
    </row>
    <row r="248" spans="1:31" ht="78.75">
      <c r="A248" s="142" t="s">
        <v>256</v>
      </c>
      <c r="B248" s="142"/>
      <c r="C248" s="143" t="s">
        <v>45</v>
      </c>
      <c r="D248" s="143" t="s">
        <v>35</v>
      </c>
      <c r="E248" s="143" t="s">
        <v>225</v>
      </c>
      <c r="F248" s="143" t="s">
        <v>243</v>
      </c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7"/>
      <c r="T248" s="147"/>
      <c r="U248" s="147"/>
      <c r="V248" s="147"/>
      <c r="W248" s="147"/>
      <c r="X248" s="147"/>
      <c r="Y248" s="147">
        <f>Y249</f>
        <v>16.38</v>
      </c>
      <c r="Z248" s="147">
        <f>Z249</f>
        <v>16.38</v>
      </c>
      <c r="AA248" s="147">
        <f>AA249</f>
        <v>0</v>
      </c>
      <c r="AE248" s="2"/>
    </row>
    <row r="249" spans="1:31" ht="47.25">
      <c r="A249" s="142" t="s">
        <v>245</v>
      </c>
      <c r="B249" s="142"/>
      <c r="C249" s="143" t="s">
        <v>45</v>
      </c>
      <c r="D249" s="143" t="s">
        <v>35</v>
      </c>
      <c r="E249" s="143" t="s">
        <v>225</v>
      </c>
      <c r="F249" s="143" t="s">
        <v>244</v>
      </c>
      <c r="G249" s="147"/>
      <c r="H249" s="147"/>
      <c r="I249" s="147"/>
      <c r="J249" s="147"/>
      <c r="K249" s="147"/>
      <c r="L249" s="147"/>
      <c r="M249" s="144"/>
      <c r="N249" s="144"/>
      <c r="O249" s="144"/>
      <c r="P249" s="147"/>
      <c r="Q249" s="147"/>
      <c r="R249" s="147"/>
      <c r="S249" s="147"/>
      <c r="T249" s="147"/>
      <c r="U249" s="147"/>
      <c r="V249" s="147"/>
      <c r="W249" s="148"/>
      <c r="X249" s="148"/>
      <c r="Y249" s="147">
        <f>Z249+AA249</f>
        <v>16.38</v>
      </c>
      <c r="Z249" s="147">
        <f>13+3.38</f>
        <v>16.38</v>
      </c>
      <c r="AA249" s="147"/>
      <c r="AE249" s="2"/>
    </row>
    <row r="250" spans="1:31" ht="47.25">
      <c r="A250" s="146" t="s">
        <v>164</v>
      </c>
      <c r="B250" s="146"/>
      <c r="C250" s="143" t="s">
        <v>45</v>
      </c>
      <c r="D250" s="143" t="s">
        <v>35</v>
      </c>
      <c r="E250" s="143" t="s">
        <v>87</v>
      </c>
      <c r="F250" s="143" t="s">
        <v>37</v>
      </c>
      <c r="G250" s="147"/>
      <c r="H250" s="147"/>
      <c r="I250" s="147"/>
      <c r="J250" s="147"/>
      <c r="K250" s="147"/>
      <c r="L250" s="147"/>
      <c r="M250" s="144"/>
      <c r="N250" s="144"/>
      <c r="O250" s="144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>
        <f>Y251+Y260</f>
        <v>43921.33</v>
      </c>
      <c r="Z250" s="147">
        <f>Z251+Z260</f>
        <v>19449.329999999998</v>
      </c>
      <c r="AA250" s="147">
        <f>AA251+AA260</f>
        <v>24472</v>
      </c>
      <c r="AE250" s="2"/>
    </row>
    <row r="251" spans="1:31" ht="94.5">
      <c r="A251" s="142" t="s">
        <v>105</v>
      </c>
      <c r="B251" s="142"/>
      <c r="C251" s="143" t="s">
        <v>45</v>
      </c>
      <c r="D251" s="143" t="s">
        <v>35</v>
      </c>
      <c r="E251" s="143" t="s">
        <v>106</v>
      </c>
      <c r="F251" s="143" t="s">
        <v>37</v>
      </c>
      <c r="G251" s="147">
        <v>13455.6</v>
      </c>
      <c r="H251" s="147">
        <v>13455.6</v>
      </c>
      <c r="I251" s="147"/>
      <c r="J251" s="147">
        <v>46.5</v>
      </c>
      <c r="K251" s="147">
        <v>46.5</v>
      </c>
      <c r="L251" s="147"/>
      <c r="M251" s="144">
        <v>13502.1</v>
      </c>
      <c r="N251" s="144">
        <v>13502.1</v>
      </c>
      <c r="O251" s="144">
        <v>0</v>
      </c>
      <c r="P251" s="147">
        <f>441.5-1096</f>
        <v>-654.5</v>
      </c>
      <c r="Q251" s="147">
        <f>441.5-1096</f>
        <v>-654.5</v>
      </c>
      <c r="R251" s="147"/>
      <c r="S251" s="147" t="e">
        <f>#REF!</f>
        <v>#REF!</v>
      </c>
      <c r="T251" s="147" t="e">
        <f>#REF!</f>
        <v>#REF!</v>
      </c>
      <c r="U251" s="147" t="e">
        <f>#REF!</f>
        <v>#REF!</v>
      </c>
      <c r="V251" s="147" t="e">
        <f>#REF!</f>
        <v>#REF!</v>
      </c>
      <c r="W251" s="147" t="e">
        <f>#REF!</f>
        <v>#REF!</v>
      </c>
      <c r="X251" s="147" t="e">
        <f>#REF!</f>
        <v>#REF!</v>
      </c>
      <c r="Y251" s="147">
        <f>Y252+Y254+Y256+Y258</f>
        <v>19449.329999999998</v>
      </c>
      <c r="Z251" s="147">
        <f>Z252+Z254+Z256+Z258</f>
        <v>19449.329999999998</v>
      </c>
      <c r="AA251" s="147">
        <f>AA252+AA254+AA256+AA258</f>
        <v>0</v>
      </c>
      <c r="AE251" s="2"/>
    </row>
    <row r="252" spans="1:31" ht="141.75">
      <c r="A252" s="142" t="s">
        <v>257</v>
      </c>
      <c r="B252" s="142"/>
      <c r="C252" s="143" t="s">
        <v>45</v>
      </c>
      <c r="D252" s="143" t="s">
        <v>35</v>
      </c>
      <c r="E252" s="143" t="s">
        <v>106</v>
      </c>
      <c r="F252" s="143" t="s">
        <v>68</v>
      </c>
      <c r="G252" s="147"/>
      <c r="H252" s="147"/>
      <c r="I252" s="147"/>
      <c r="J252" s="147"/>
      <c r="K252" s="147"/>
      <c r="L252" s="147"/>
      <c r="M252" s="144"/>
      <c r="N252" s="144"/>
      <c r="O252" s="144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>
        <f>Y253</f>
        <v>2549.87</v>
      </c>
      <c r="Z252" s="147">
        <f>Z253</f>
        <v>2549.87</v>
      </c>
      <c r="AA252" s="147"/>
      <c r="AE252" s="2"/>
    </row>
    <row r="253" spans="1:31" ht="47.25">
      <c r="A253" s="142" t="s">
        <v>258</v>
      </c>
      <c r="B253" s="142"/>
      <c r="C253" s="143" t="s">
        <v>45</v>
      </c>
      <c r="D253" s="143" t="s">
        <v>35</v>
      </c>
      <c r="E253" s="143" t="s">
        <v>106</v>
      </c>
      <c r="F253" s="143" t="s">
        <v>247</v>
      </c>
      <c r="G253" s="147"/>
      <c r="H253" s="147"/>
      <c r="I253" s="147"/>
      <c r="J253" s="147"/>
      <c r="K253" s="147"/>
      <c r="L253" s="147"/>
      <c r="M253" s="144"/>
      <c r="N253" s="144"/>
      <c r="O253" s="144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>
        <f>Z253+AA253</f>
        <v>2549.87</v>
      </c>
      <c r="Z253" s="147">
        <v>2549.87</v>
      </c>
      <c r="AA253" s="147"/>
      <c r="AE253" s="2"/>
    </row>
    <row r="254" spans="1:31" ht="78.75">
      <c r="A254" s="142" t="s">
        <v>231</v>
      </c>
      <c r="B254" s="142"/>
      <c r="C254" s="143" t="s">
        <v>45</v>
      </c>
      <c r="D254" s="143" t="s">
        <v>35</v>
      </c>
      <c r="E254" s="143" t="s">
        <v>106</v>
      </c>
      <c r="F254" s="143" t="s">
        <v>71</v>
      </c>
      <c r="G254" s="147"/>
      <c r="H254" s="147"/>
      <c r="I254" s="147"/>
      <c r="J254" s="147"/>
      <c r="K254" s="147"/>
      <c r="L254" s="147"/>
      <c r="M254" s="144"/>
      <c r="N254" s="144"/>
      <c r="O254" s="144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>
        <f>Y255</f>
        <v>2420.84</v>
      </c>
      <c r="Z254" s="147">
        <f>Z255</f>
        <v>2420.84</v>
      </c>
      <c r="AA254" s="147"/>
      <c r="AE254" s="2"/>
    </row>
    <row r="255" spans="1:31" ht="63">
      <c r="A255" s="142" t="s">
        <v>232</v>
      </c>
      <c r="B255" s="142"/>
      <c r="C255" s="143" t="s">
        <v>45</v>
      </c>
      <c r="D255" s="143" t="s">
        <v>35</v>
      </c>
      <c r="E255" s="143" t="s">
        <v>106</v>
      </c>
      <c r="F255" s="143" t="s">
        <v>237</v>
      </c>
      <c r="G255" s="147"/>
      <c r="H255" s="147"/>
      <c r="I255" s="147"/>
      <c r="J255" s="147"/>
      <c r="K255" s="147"/>
      <c r="L255" s="147"/>
      <c r="M255" s="144"/>
      <c r="N255" s="144"/>
      <c r="O255" s="144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>
        <f>Z255+AA255</f>
        <v>2420.84</v>
      </c>
      <c r="Z255" s="147">
        <v>2420.84</v>
      </c>
      <c r="AA255" s="147"/>
      <c r="AE255" s="2"/>
    </row>
    <row r="256" spans="1:31" ht="78.75">
      <c r="A256" s="142" t="s">
        <v>256</v>
      </c>
      <c r="B256" s="142"/>
      <c r="C256" s="143" t="s">
        <v>45</v>
      </c>
      <c r="D256" s="143" t="s">
        <v>35</v>
      </c>
      <c r="E256" s="143" t="s">
        <v>106</v>
      </c>
      <c r="F256" s="143" t="s">
        <v>243</v>
      </c>
      <c r="G256" s="147"/>
      <c r="H256" s="147"/>
      <c r="I256" s="147"/>
      <c r="J256" s="147"/>
      <c r="K256" s="147"/>
      <c r="L256" s="147"/>
      <c r="M256" s="144"/>
      <c r="N256" s="144"/>
      <c r="O256" s="144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>
        <f>Y257</f>
        <v>14472.82</v>
      </c>
      <c r="Z256" s="147">
        <f>Z257</f>
        <v>14472.82</v>
      </c>
      <c r="AA256" s="147">
        <f>AA257</f>
        <v>0</v>
      </c>
      <c r="AE256" s="2"/>
    </row>
    <row r="257" spans="1:31" ht="47.25">
      <c r="A257" s="142" t="s">
        <v>245</v>
      </c>
      <c r="B257" s="142"/>
      <c r="C257" s="143" t="s">
        <v>45</v>
      </c>
      <c r="D257" s="143" t="s">
        <v>35</v>
      </c>
      <c r="E257" s="143" t="s">
        <v>106</v>
      </c>
      <c r="F257" s="143" t="s">
        <v>244</v>
      </c>
      <c r="G257" s="143"/>
      <c r="H257" s="147"/>
      <c r="I257" s="147"/>
      <c r="J257" s="147"/>
      <c r="K257" s="147"/>
      <c r="L257" s="147"/>
      <c r="M257" s="147"/>
      <c r="N257" s="144"/>
      <c r="O257" s="144"/>
      <c r="P257" s="144"/>
      <c r="Q257" s="147"/>
      <c r="R257" s="147"/>
      <c r="S257" s="147"/>
      <c r="T257" s="147"/>
      <c r="U257" s="147"/>
      <c r="V257" s="147"/>
      <c r="W257" s="147"/>
      <c r="X257" s="148"/>
      <c r="Y257" s="144">
        <f>Z257+AA257</f>
        <v>14472.82</v>
      </c>
      <c r="Z257" s="147">
        <f>9917.65+4488.87+66.3</f>
        <v>14472.82</v>
      </c>
      <c r="AA257" s="147"/>
      <c r="AE257" s="2"/>
    </row>
    <row r="258" spans="1:31" ht="15.75">
      <c r="A258" s="142" t="s">
        <v>238</v>
      </c>
      <c r="B258" s="142"/>
      <c r="C258" s="143" t="s">
        <v>45</v>
      </c>
      <c r="D258" s="143" t="s">
        <v>35</v>
      </c>
      <c r="E258" s="143" t="s">
        <v>106</v>
      </c>
      <c r="F258" s="143" t="s">
        <v>241</v>
      </c>
      <c r="G258" s="143"/>
      <c r="H258" s="147"/>
      <c r="I258" s="147"/>
      <c r="J258" s="147"/>
      <c r="K258" s="147"/>
      <c r="L258" s="147"/>
      <c r="M258" s="147"/>
      <c r="N258" s="144"/>
      <c r="O258" s="144"/>
      <c r="P258" s="144"/>
      <c r="Q258" s="147"/>
      <c r="R258" s="147"/>
      <c r="S258" s="147"/>
      <c r="T258" s="147"/>
      <c r="U258" s="147"/>
      <c r="V258" s="147"/>
      <c r="W258" s="147"/>
      <c r="X258" s="148"/>
      <c r="Y258" s="144">
        <f>Y259</f>
        <v>5.800000000000001</v>
      </c>
      <c r="Z258" s="144">
        <f>Z259</f>
        <v>5.800000000000001</v>
      </c>
      <c r="AA258" s="147"/>
      <c r="AE258" s="2"/>
    </row>
    <row r="259" spans="1:31" ht="47.25">
      <c r="A259" s="142" t="s">
        <v>318</v>
      </c>
      <c r="B259" s="142"/>
      <c r="C259" s="143" t="s">
        <v>45</v>
      </c>
      <c r="D259" s="143" t="s">
        <v>35</v>
      </c>
      <c r="E259" s="143" t="s">
        <v>106</v>
      </c>
      <c r="F259" s="143" t="s">
        <v>240</v>
      </c>
      <c r="G259" s="143"/>
      <c r="H259" s="147"/>
      <c r="I259" s="147"/>
      <c r="J259" s="147"/>
      <c r="K259" s="147"/>
      <c r="L259" s="147"/>
      <c r="M259" s="147"/>
      <c r="N259" s="144"/>
      <c r="O259" s="144"/>
      <c r="P259" s="144"/>
      <c r="Q259" s="147"/>
      <c r="R259" s="147"/>
      <c r="S259" s="147"/>
      <c r="T259" s="147"/>
      <c r="U259" s="147"/>
      <c r="V259" s="147"/>
      <c r="W259" s="147"/>
      <c r="X259" s="148"/>
      <c r="Y259" s="144">
        <f>Z259</f>
        <v>5.800000000000001</v>
      </c>
      <c r="Z259" s="147">
        <f>8.8-3</f>
        <v>5.800000000000001</v>
      </c>
      <c r="AA259" s="147"/>
      <c r="AE259" s="2"/>
    </row>
    <row r="260" spans="1:31" ht="110.25">
      <c r="A260" s="142" t="s">
        <v>107</v>
      </c>
      <c r="B260" s="142"/>
      <c r="C260" s="143" t="s">
        <v>45</v>
      </c>
      <c r="D260" s="143" t="s">
        <v>35</v>
      </c>
      <c r="E260" s="143" t="s">
        <v>108</v>
      </c>
      <c r="F260" s="143" t="s">
        <v>37</v>
      </c>
      <c r="G260" s="143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7"/>
      <c r="V260" s="147"/>
      <c r="W260" s="147"/>
      <c r="X260" s="148"/>
      <c r="Y260" s="144">
        <f>Y261+Y263+Y265</f>
        <v>24472</v>
      </c>
      <c r="Z260" s="144">
        <f>Z261+Z263+Z265</f>
        <v>0</v>
      </c>
      <c r="AA260" s="144">
        <f>AA261+AA263+AA265</f>
        <v>24472</v>
      </c>
      <c r="AE260" s="2"/>
    </row>
    <row r="261" spans="1:31" ht="141.75">
      <c r="A261" s="142" t="s">
        <v>257</v>
      </c>
      <c r="B261" s="142"/>
      <c r="C261" s="143" t="s">
        <v>45</v>
      </c>
      <c r="D261" s="143" t="s">
        <v>35</v>
      </c>
      <c r="E261" s="143" t="s">
        <v>108</v>
      </c>
      <c r="F261" s="143" t="s">
        <v>68</v>
      </c>
      <c r="G261" s="143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7"/>
      <c r="V261" s="147"/>
      <c r="W261" s="147"/>
      <c r="X261" s="148"/>
      <c r="Y261" s="144">
        <f>Y262</f>
        <v>5584.17</v>
      </c>
      <c r="Z261" s="144">
        <f>Z262</f>
        <v>0</v>
      </c>
      <c r="AA261" s="144">
        <f>AA262</f>
        <v>5584.17</v>
      </c>
      <c r="AE261" s="2"/>
    </row>
    <row r="262" spans="1:31" ht="47.25">
      <c r="A262" s="142" t="s">
        <v>258</v>
      </c>
      <c r="B262" s="142"/>
      <c r="C262" s="143" t="s">
        <v>45</v>
      </c>
      <c r="D262" s="143" t="s">
        <v>35</v>
      </c>
      <c r="E262" s="143" t="s">
        <v>108</v>
      </c>
      <c r="F262" s="143" t="s">
        <v>247</v>
      </c>
      <c r="G262" s="143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7"/>
      <c r="V262" s="147"/>
      <c r="W262" s="147"/>
      <c r="X262" s="148"/>
      <c r="Y262" s="144">
        <f>Z262+AA262</f>
        <v>5584.17</v>
      </c>
      <c r="Z262" s="144"/>
      <c r="AA262" s="144">
        <f>5586.46-2.29</f>
        <v>5584.17</v>
      </c>
      <c r="AE262" s="2"/>
    </row>
    <row r="263" spans="1:31" ht="78.75">
      <c r="A263" s="142" t="s">
        <v>231</v>
      </c>
      <c r="B263" s="142"/>
      <c r="C263" s="143" t="s">
        <v>45</v>
      </c>
      <c r="D263" s="143" t="s">
        <v>35</v>
      </c>
      <c r="E263" s="143" t="s">
        <v>108</v>
      </c>
      <c r="F263" s="143" t="s">
        <v>71</v>
      </c>
      <c r="G263" s="143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7"/>
      <c r="V263" s="147"/>
      <c r="W263" s="147"/>
      <c r="X263" s="148"/>
      <c r="Y263" s="144">
        <f>Y264</f>
        <v>46.69</v>
      </c>
      <c r="Z263" s="144">
        <f>Z264</f>
        <v>0</v>
      </c>
      <c r="AA263" s="144">
        <f>AA264</f>
        <v>46.69</v>
      </c>
      <c r="AE263" s="2"/>
    </row>
    <row r="264" spans="1:31" ht="63">
      <c r="A264" s="142" t="s">
        <v>232</v>
      </c>
      <c r="B264" s="142"/>
      <c r="C264" s="143" t="s">
        <v>45</v>
      </c>
      <c r="D264" s="143" t="s">
        <v>35</v>
      </c>
      <c r="E264" s="143" t="s">
        <v>108</v>
      </c>
      <c r="F264" s="143" t="s">
        <v>237</v>
      </c>
      <c r="G264" s="143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7"/>
      <c r="V264" s="147"/>
      <c r="W264" s="147"/>
      <c r="X264" s="148"/>
      <c r="Y264" s="144">
        <f>Z264+AA264</f>
        <v>46.69</v>
      </c>
      <c r="Z264" s="144"/>
      <c r="AA264" s="144">
        <f>44.4+2.29</f>
        <v>46.69</v>
      </c>
      <c r="AE264" s="2"/>
    </row>
    <row r="265" spans="1:31" ht="78.75">
      <c r="A265" s="142" t="s">
        <v>256</v>
      </c>
      <c r="B265" s="142"/>
      <c r="C265" s="143" t="s">
        <v>45</v>
      </c>
      <c r="D265" s="143" t="s">
        <v>35</v>
      </c>
      <c r="E265" s="143" t="s">
        <v>108</v>
      </c>
      <c r="F265" s="143" t="s">
        <v>243</v>
      </c>
      <c r="G265" s="143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7"/>
      <c r="V265" s="147"/>
      <c r="W265" s="147"/>
      <c r="X265" s="148"/>
      <c r="Y265" s="144">
        <f>Y266</f>
        <v>18841.14</v>
      </c>
      <c r="Z265" s="144">
        <f>Z266</f>
        <v>0</v>
      </c>
      <c r="AA265" s="144">
        <f>AA266</f>
        <v>18841.14</v>
      </c>
      <c r="AE265" s="2"/>
    </row>
    <row r="266" spans="1:31" ht="47.25">
      <c r="A266" s="142" t="s">
        <v>245</v>
      </c>
      <c r="B266" s="142"/>
      <c r="C266" s="143" t="s">
        <v>45</v>
      </c>
      <c r="D266" s="143" t="s">
        <v>35</v>
      </c>
      <c r="E266" s="143" t="s">
        <v>108</v>
      </c>
      <c r="F266" s="143" t="s">
        <v>244</v>
      </c>
      <c r="G266" s="143"/>
      <c r="H266" s="147"/>
      <c r="I266" s="147"/>
      <c r="J266" s="147"/>
      <c r="K266" s="147"/>
      <c r="L266" s="147"/>
      <c r="M266" s="147"/>
      <c r="N266" s="144"/>
      <c r="O266" s="144"/>
      <c r="P266" s="144"/>
      <c r="Q266" s="147"/>
      <c r="R266" s="147"/>
      <c r="S266" s="147"/>
      <c r="T266" s="147"/>
      <c r="U266" s="147"/>
      <c r="V266" s="147"/>
      <c r="W266" s="147"/>
      <c r="X266" s="148"/>
      <c r="Y266" s="144">
        <f>AA266+Z266</f>
        <v>18841.14</v>
      </c>
      <c r="Z266" s="147"/>
      <c r="AA266" s="147">
        <v>18841.14</v>
      </c>
      <c r="AE266" s="2"/>
    </row>
    <row r="267" spans="1:31" ht="15.75">
      <c r="A267" s="142" t="s">
        <v>26</v>
      </c>
      <c r="B267" s="142"/>
      <c r="C267" s="143" t="s">
        <v>45</v>
      </c>
      <c r="D267" s="143" t="s">
        <v>36</v>
      </c>
      <c r="E267" s="143" t="s">
        <v>39</v>
      </c>
      <c r="F267" s="143" t="s">
        <v>37</v>
      </c>
      <c r="G267" s="144" t="e">
        <f>G345+G354+#REF!+#REF!+G357+#REF!+#REF!</f>
        <v>#REF!</v>
      </c>
      <c r="H267" s="144" t="e">
        <f>H345+H354+#REF!+#REF!+H357+#REF!+#REF!</f>
        <v>#REF!</v>
      </c>
      <c r="I267" s="144" t="e">
        <f>I345+I354+#REF!+#REF!+I357+#REF!+#REF!</f>
        <v>#REF!</v>
      </c>
      <c r="J267" s="144" t="e">
        <f>J345+J354+#REF!+#REF!+J357+#REF!+#REF!</f>
        <v>#REF!</v>
      </c>
      <c r="K267" s="144" t="e">
        <f>K345+K354+#REF!+#REF!+K357+#REF!+#REF!</f>
        <v>#REF!</v>
      </c>
      <c r="L267" s="144" t="e">
        <f>L345+L354+#REF!+#REF!+L357+#REF!+#REF!</f>
        <v>#REF!</v>
      </c>
      <c r="M267" s="144">
        <v>73041.4</v>
      </c>
      <c r="N267" s="144">
        <v>24015.6</v>
      </c>
      <c r="O267" s="144">
        <v>49025.8</v>
      </c>
      <c r="P267" s="144" t="e">
        <f>P345+P354+#REF!+#REF!+P357+#REF!+#REF!</f>
        <v>#REF!</v>
      </c>
      <c r="Q267" s="144" t="e">
        <f>Q345+Q354+#REF!+#REF!+Q357+#REF!+#REF!</f>
        <v>#REF!</v>
      </c>
      <c r="R267" s="144" t="e">
        <f>R345+R354+#REF!+#REF!+R357+#REF!+#REF!</f>
        <v>#REF!</v>
      </c>
      <c r="S267" s="147" t="e">
        <f>S345+S354+S357+#REF!+#REF!</f>
        <v>#REF!</v>
      </c>
      <c r="T267" s="147" t="e">
        <f>T345+T354+T357+#REF!+#REF!</f>
        <v>#REF!</v>
      </c>
      <c r="U267" s="147" t="e">
        <f>U345+U354+U357+#REF!+#REF!</f>
        <v>#REF!</v>
      </c>
      <c r="V267" s="147" t="e">
        <f>V345+V354+V357+#REF!+#REF!</f>
        <v>#REF!</v>
      </c>
      <c r="W267" s="147" t="e">
        <f>W345+W354+W357+#REF!+#REF!</f>
        <v>#REF!</v>
      </c>
      <c r="X267" s="147" t="e">
        <f>X345+X354+X357+#REF!+#REF!</f>
        <v>#REF!</v>
      </c>
      <c r="Y267" s="147">
        <f>Y268+Y344+Y336+Y332</f>
        <v>137253.88999999998</v>
      </c>
      <c r="Z267" s="147">
        <f>Z268+Z344+Z336+Z332</f>
        <v>36960.89</v>
      </c>
      <c r="AA267" s="147">
        <f>AA268+AA344+AA336+AA332</f>
        <v>100293</v>
      </c>
      <c r="AB267" s="52"/>
      <c r="AC267" s="26"/>
      <c r="AD267" s="32"/>
      <c r="AE267" s="2"/>
    </row>
    <row r="268" spans="1:31" ht="63">
      <c r="A268" s="146" t="s">
        <v>109</v>
      </c>
      <c r="B268" s="146"/>
      <c r="C268" s="143" t="s">
        <v>45</v>
      </c>
      <c r="D268" s="143" t="s">
        <v>36</v>
      </c>
      <c r="E268" s="143" t="s">
        <v>110</v>
      </c>
      <c r="F268" s="143" t="s">
        <v>37</v>
      </c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7"/>
      <c r="T268" s="147"/>
      <c r="U268" s="147"/>
      <c r="V268" s="147"/>
      <c r="W268" s="147"/>
      <c r="X268" s="147"/>
      <c r="Y268" s="147">
        <f>Y269+Y282+Y291+Y297+Y306+Y312+Y321</f>
        <v>4765.0599999999995</v>
      </c>
      <c r="Z268" s="147">
        <f>Z269+Z282+Z291+Z297+Z306+Z312+Z321</f>
        <v>3095.06</v>
      </c>
      <c r="AA268" s="147">
        <f>AA269+AA282+AA291+AA297+AA306+AA312+AA321</f>
        <v>1670</v>
      </c>
      <c r="AB268" s="52"/>
      <c r="AC268" s="26"/>
      <c r="AD268" s="32"/>
      <c r="AE268" s="2"/>
    </row>
    <row r="269" spans="1:31" ht="78.75">
      <c r="A269" s="163" t="s">
        <v>122</v>
      </c>
      <c r="B269" s="163"/>
      <c r="C269" s="143" t="s">
        <v>45</v>
      </c>
      <c r="D269" s="143" t="s">
        <v>36</v>
      </c>
      <c r="E269" s="143" t="s">
        <v>123</v>
      </c>
      <c r="F269" s="143" t="s">
        <v>37</v>
      </c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7"/>
      <c r="T269" s="147"/>
      <c r="U269" s="147"/>
      <c r="V269" s="147"/>
      <c r="W269" s="147"/>
      <c r="X269" s="147"/>
      <c r="Y269" s="147">
        <f>Y270+Y277+Y273+Y279</f>
        <v>1021.64</v>
      </c>
      <c r="Z269" s="147">
        <f>Z270+Z277+Z273+Z279</f>
        <v>1021.64</v>
      </c>
      <c r="AA269" s="147">
        <f>AA270+AA277+AA273+AA279</f>
        <v>0</v>
      </c>
      <c r="AB269" s="52"/>
      <c r="AC269" s="26"/>
      <c r="AD269" s="32"/>
      <c r="AE269" s="2"/>
    </row>
    <row r="270" spans="1:31" ht="141.75">
      <c r="A270" s="150" t="s">
        <v>226</v>
      </c>
      <c r="B270" s="150"/>
      <c r="C270" s="143" t="s">
        <v>45</v>
      </c>
      <c r="D270" s="143" t="s">
        <v>36</v>
      </c>
      <c r="E270" s="143" t="s">
        <v>126</v>
      </c>
      <c r="F270" s="143" t="s">
        <v>37</v>
      </c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7"/>
      <c r="T270" s="147"/>
      <c r="U270" s="147"/>
      <c r="V270" s="147"/>
      <c r="W270" s="147"/>
      <c r="X270" s="147"/>
      <c r="Y270" s="147">
        <f aca="true" t="shared" si="31" ref="Y270:AA271">Y271</f>
        <v>430</v>
      </c>
      <c r="Z270" s="147">
        <f t="shared" si="31"/>
        <v>430</v>
      </c>
      <c r="AA270" s="147">
        <f t="shared" si="31"/>
        <v>0</v>
      </c>
      <c r="AB270" s="52"/>
      <c r="AC270" s="26"/>
      <c r="AD270" s="32"/>
      <c r="AE270" s="2"/>
    </row>
    <row r="271" spans="1:31" ht="78.75">
      <c r="A271" s="142" t="s">
        <v>256</v>
      </c>
      <c r="B271" s="142"/>
      <c r="C271" s="143" t="s">
        <v>45</v>
      </c>
      <c r="D271" s="143" t="s">
        <v>36</v>
      </c>
      <c r="E271" s="143" t="s">
        <v>126</v>
      </c>
      <c r="F271" s="143" t="s">
        <v>243</v>
      </c>
      <c r="G271" s="143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7"/>
      <c r="V271" s="147"/>
      <c r="W271" s="147"/>
      <c r="X271" s="148"/>
      <c r="Y271" s="144">
        <f t="shared" si="31"/>
        <v>430</v>
      </c>
      <c r="Z271" s="144">
        <f t="shared" si="31"/>
        <v>430</v>
      </c>
      <c r="AA271" s="144">
        <f t="shared" si="31"/>
        <v>0</v>
      </c>
      <c r="AB271" s="52"/>
      <c r="AC271" s="26"/>
      <c r="AD271" s="32"/>
      <c r="AE271" s="2"/>
    </row>
    <row r="272" spans="1:31" ht="47.25">
      <c r="A272" s="142" t="s">
        <v>245</v>
      </c>
      <c r="B272" s="142"/>
      <c r="C272" s="143" t="s">
        <v>45</v>
      </c>
      <c r="D272" s="143" t="s">
        <v>36</v>
      </c>
      <c r="E272" s="143" t="s">
        <v>126</v>
      </c>
      <c r="F272" s="143" t="s">
        <v>244</v>
      </c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7"/>
      <c r="T272" s="147"/>
      <c r="U272" s="147"/>
      <c r="V272" s="147"/>
      <c r="W272" s="147"/>
      <c r="X272" s="147"/>
      <c r="Y272" s="147">
        <f>Z272+AA272</f>
        <v>430</v>
      </c>
      <c r="Z272" s="147">
        <v>430</v>
      </c>
      <c r="AA272" s="147"/>
      <c r="AB272" s="52"/>
      <c r="AC272" s="26"/>
      <c r="AD272" s="32"/>
      <c r="AE272" s="2"/>
    </row>
    <row r="273" spans="1:31" ht="189">
      <c r="A273" s="159" t="s">
        <v>326</v>
      </c>
      <c r="B273" s="159"/>
      <c r="C273" s="160" t="s">
        <v>45</v>
      </c>
      <c r="D273" s="160" t="s">
        <v>36</v>
      </c>
      <c r="E273" s="160" t="s">
        <v>124</v>
      </c>
      <c r="F273" s="160" t="s">
        <v>37</v>
      </c>
      <c r="G273" s="161">
        <v>293.642</v>
      </c>
      <c r="H273" s="144">
        <f>G273-I273</f>
        <v>293.642</v>
      </c>
      <c r="I273" s="147"/>
      <c r="J273" s="159" t="s">
        <v>326</v>
      </c>
      <c r="K273" s="160" t="s">
        <v>83</v>
      </c>
      <c r="L273" s="160" t="s">
        <v>45</v>
      </c>
      <c r="M273" s="160" t="s">
        <v>36</v>
      </c>
      <c r="N273" s="160" t="s">
        <v>124</v>
      </c>
      <c r="O273" s="160" t="s">
        <v>37</v>
      </c>
      <c r="P273" s="161">
        <v>293.642</v>
      </c>
      <c r="Q273" s="144">
        <f>P273-R273</f>
        <v>293.642</v>
      </c>
      <c r="R273" s="147"/>
      <c r="S273" s="159" t="s">
        <v>326</v>
      </c>
      <c r="T273" s="160" t="s">
        <v>83</v>
      </c>
      <c r="U273" s="160" t="s">
        <v>45</v>
      </c>
      <c r="V273" s="160" t="s">
        <v>36</v>
      </c>
      <c r="W273" s="160" t="s">
        <v>124</v>
      </c>
      <c r="X273" s="160" t="s">
        <v>37</v>
      </c>
      <c r="Y273" s="161">
        <f aca="true" t="shared" si="32" ref="Y273:AA274">Y274</f>
        <v>293.64</v>
      </c>
      <c r="Z273" s="161">
        <f t="shared" si="32"/>
        <v>293.64</v>
      </c>
      <c r="AA273" s="161">
        <f t="shared" si="32"/>
        <v>0</v>
      </c>
      <c r="AB273" s="52"/>
      <c r="AC273" s="26"/>
      <c r="AD273" s="32"/>
      <c r="AE273" s="2"/>
    </row>
    <row r="274" spans="1:31" ht="267.75">
      <c r="A274" s="159" t="s">
        <v>327</v>
      </c>
      <c r="B274" s="159"/>
      <c r="C274" s="160" t="s">
        <v>45</v>
      </c>
      <c r="D274" s="160" t="s">
        <v>36</v>
      </c>
      <c r="E274" s="160" t="s">
        <v>124</v>
      </c>
      <c r="F274" s="160" t="s">
        <v>243</v>
      </c>
      <c r="G274" s="161">
        <v>293.642</v>
      </c>
      <c r="H274" s="144">
        <f>G274-I274</f>
        <v>293.642</v>
      </c>
      <c r="I274" s="147"/>
      <c r="J274" s="159" t="s">
        <v>327</v>
      </c>
      <c r="K274" s="160" t="s">
        <v>83</v>
      </c>
      <c r="L274" s="160" t="s">
        <v>45</v>
      </c>
      <c r="M274" s="160" t="s">
        <v>36</v>
      </c>
      <c r="N274" s="160" t="s">
        <v>124</v>
      </c>
      <c r="O274" s="160" t="s">
        <v>243</v>
      </c>
      <c r="P274" s="161">
        <v>293.642</v>
      </c>
      <c r="Q274" s="144">
        <f>P274-R274</f>
        <v>293.642</v>
      </c>
      <c r="R274" s="147"/>
      <c r="S274" s="159" t="s">
        <v>327</v>
      </c>
      <c r="T274" s="160" t="s">
        <v>83</v>
      </c>
      <c r="U274" s="160" t="s">
        <v>45</v>
      </c>
      <c r="V274" s="160" t="s">
        <v>36</v>
      </c>
      <c r="W274" s="160" t="s">
        <v>124</v>
      </c>
      <c r="X274" s="160" t="s">
        <v>243</v>
      </c>
      <c r="Y274" s="161">
        <f t="shared" si="32"/>
        <v>293.64</v>
      </c>
      <c r="Z274" s="161">
        <f t="shared" si="32"/>
        <v>293.64</v>
      </c>
      <c r="AA274" s="161">
        <f t="shared" si="32"/>
        <v>0</v>
      </c>
      <c r="AB274" s="52"/>
      <c r="AC274" s="26"/>
      <c r="AD274" s="32"/>
      <c r="AE274" s="2"/>
    </row>
    <row r="275" spans="1:31" ht="110.25">
      <c r="A275" s="159" t="s">
        <v>328</v>
      </c>
      <c r="B275" s="159"/>
      <c r="C275" s="160" t="s">
        <v>45</v>
      </c>
      <c r="D275" s="160" t="s">
        <v>36</v>
      </c>
      <c r="E275" s="160" t="s">
        <v>124</v>
      </c>
      <c r="F275" s="160" t="s">
        <v>244</v>
      </c>
      <c r="G275" s="161">
        <v>293.642</v>
      </c>
      <c r="H275" s="144">
        <f>G275-I275</f>
        <v>293.642</v>
      </c>
      <c r="I275" s="144"/>
      <c r="J275" s="159" t="s">
        <v>328</v>
      </c>
      <c r="K275" s="160" t="s">
        <v>83</v>
      </c>
      <c r="L275" s="160" t="s">
        <v>45</v>
      </c>
      <c r="M275" s="160" t="s">
        <v>36</v>
      </c>
      <c r="N275" s="160" t="s">
        <v>124</v>
      </c>
      <c r="O275" s="160" t="s">
        <v>244</v>
      </c>
      <c r="P275" s="161">
        <v>293.642</v>
      </c>
      <c r="Q275" s="144">
        <f>P275-R275</f>
        <v>293.642</v>
      </c>
      <c r="R275" s="144"/>
      <c r="S275" s="159" t="s">
        <v>328</v>
      </c>
      <c r="T275" s="160" t="s">
        <v>83</v>
      </c>
      <c r="U275" s="160" t="s">
        <v>45</v>
      </c>
      <c r="V275" s="160" t="s">
        <v>36</v>
      </c>
      <c r="W275" s="160" t="s">
        <v>124</v>
      </c>
      <c r="X275" s="160" t="s">
        <v>244</v>
      </c>
      <c r="Y275" s="161">
        <f>Z275</f>
        <v>293.64</v>
      </c>
      <c r="Z275" s="144">
        <v>293.64</v>
      </c>
      <c r="AA275" s="144"/>
      <c r="AE275" s="2"/>
    </row>
    <row r="276" spans="1:31" ht="78.75">
      <c r="A276" s="167" t="s">
        <v>305</v>
      </c>
      <c r="B276" s="167"/>
      <c r="C276" s="143" t="s">
        <v>45</v>
      </c>
      <c r="D276" s="143" t="s">
        <v>36</v>
      </c>
      <c r="E276" s="143" t="s">
        <v>306</v>
      </c>
      <c r="F276" s="143" t="s">
        <v>37</v>
      </c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7"/>
      <c r="T276" s="147"/>
      <c r="U276" s="147"/>
      <c r="V276" s="147"/>
      <c r="W276" s="147"/>
      <c r="X276" s="147"/>
      <c r="Y276" s="147">
        <f aca="true" t="shared" si="33" ref="Y276:AA277">Y277</f>
        <v>200</v>
      </c>
      <c r="Z276" s="147">
        <f t="shared" si="33"/>
        <v>200</v>
      </c>
      <c r="AA276" s="147">
        <f t="shared" si="33"/>
        <v>0</v>
      </c>
      <c r="AE276" s="2"/>
    </row>
    <row r="277" spans="1:31" ht="63">
      <c r="A277" s="168" t="s">
        <v>300</v>
      </c>
      <c r="B277" s="168"/>
      <c r="C277" s="143" t="s">
        <v>45</v>
      </c>
      <c r="D277" s="143" t="s">
        <v>36</v>
      </c>
      <c r="E277" s="143" t="s">
        <v>306</v>
      </c>
      <c r="F277" s="143" t="s">
        <v>286</v>
      </c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7"/>
      <c r="T277" s="147"/>
      <c r="U277" s="147"/>
      <c r="V277" s="147"/>
      <c r="W277" s="147"/>
      <c r="X277" s="147"/>
      <c r="Y277" s="147">
        <f t="shared" si="33"/>
        <v>200</v>
      </c>
      <c r="Z277" s="147">
        <f t="shared" si="33"/>
        <v>200</v>
      </c>
      <c r="AA277" s="147">
        <f t="shared" si="33"/>
        <v>0</v>
      </c>
      <c r="AE277" s="2"/>
    </row>
    <row r="278" spans="1:31" ht="15.75">
      <c r="A278" s="168" t="s">
        <v>301</v>
      </c>
      <c r="B278" s="168"/>
      <c r="C278" s="143" t="s">
        <v>45</v>
      </c>
      <c r="D278" s="143" t="s">
        <v>36</v>
      </c>
      <c r="E278" s="143" t="s">
        <v>306</v>
      </c>
      <c r="F278" s="143" t="s">
        <v>288</v>
      </c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7"/>
      <c r="T278" s="147"/>
      <c r="U278" s="147"/>
      <c r="V278" s="147"/>
      <c r="W278" s="147"/>
      <c r="X278" s="147"/>
      <c r="Y278" s="147">
        <v>200</v>
      </c>
      <c r="Z278" s="147">
        <v>200</v>
      </c>
      <c r="AA278" s="147"/>
      <c r="AE278" s="2"/>
    </row>
    <row r="279" spans="1:31" ht="299.25">
      <c r="A279" s="95" t="s">
        <v>125</v>
      </c>
      <c r="B279" s="70" t="s">
        <v>83</v>
      </c>
      <c r="C279" s="70" t="s">
        <v>45</v>
      </c>
      <c r="D279" s="70" t="s">
        <v>36</v>
      </c>
      <c r="E279" s="70" t="s">
        <v>368</v>
      </c>
      <c r="F279" s="70" t="s">
        <v>37</v>
      </c>
      <c r="G279" s="93">
        <f>G280</f>
        <v>98</v>
      </c>
      <c r="H279" s="93">
        <f>H280</f>
        <v>98</v>
      </c>
      <c r="I279" s="93">
        <f>I280</f>
        <v>0</v>
      </c>
      <c r="J279" s="95" t="s">
        <v>125</v>
      </c>
      <c r="K279" s="70" t="s">
        <v>83</v>
      </c>
      <c r="L279" s="70" t="s">
        <v>45</v>
      </c>
      <c r="M279" s="70" t="s">
        <v>36</v>
      </c>
      <c r="N279" s="70" t="s">
        <v>368</v>
      </c>
      <c r="O279" s="70" t="s">
        <v>37</v>
      </c>
      <c r="P279" s="93">
        <f>P280</f>
        <v>98</v>
      </c>
      <c r="Q279" s="93">
        <f>Q280</f>
        <v>98</v>
      </c>
      <c r="R279" s="93">
        <f>R280</f>
        <v>0</v>
      </c>
      <c r="S279" s="95" t="s">
        <v>125</v>
      </c>
      <c r="T279" s="70" t="s">
        <v>83</v>
      </c>
      <c r="U279" s="70" t="s">
        <v>45</v>
      </c>
      <c r="V279" s="70" t="s">
        <v>36</v>
      </c>
      <c r="W279" s="70" t="s">
        <v>368</v>
      </c>
      <c r="X279" s="70" t="s">
        <v>37</v>
      </c>
      <c r="Y279" s="93">
        <f>Y280</f>
        <v>98</v>
      </c>
      <c r="Z279" s="93">
        <f>Z280</f>
        <v>98</v>
      </c>
      <c r="AA279" s="93">
        <f>AA280</f>
        <v>0</v>
      </c>
      <c r="AE279" s="2"/>
    </row>
    <row r="280" spans="1:31" ht="55.5" customHeight="1">
      <c r="A280" s="69" t="s">
        <v>231</v>
      </c>
      <c r="B280" s="70" t="s">
        <v>83</v>
      </c>
      <c r="C280" s="70" t="s">
        <v>45</v>
      </c>
      <c r="D280" s="70" t="s">
        <v>36</v>
      </c>
      <c r="E280" s="70" t="s">
        <v>368</v>
      </c>
      <c r="F280" s="70" t="s">
        <v>71</v>
      </c>
      <c r="G280" s="93">
        <f>G281</f>
        <v>98</v>
      </c>
      <c r="H280" s="93">
        <f>H281</f>
        <v>98</v>
      </c>
      <c r="I280" s="93"/>
      <c r="J280" s="69" t="s">
        <v>231</v>
      </c>
      <c r="K280" s="70" t="s">
        <v>83</v>
      </c>
      <c r="L280" s="70" t="s">
        <v>45</v>
      </c>
      <c r="M280" s="70" t="s">
        <v>36</v>
      </c>
      <c r="N280" s="70" t="s">
        <v>368</v>
      </c>
      <c r="O280" s="70" t="s">
        <v>71</v>
      </c>
      <c r="P280" s="93">
        <f>P281</f>
        <v>98</v>
      </c>
      <c r="Q280" s="93">
        <f>Q281</f>
        <v>98</v>
      </c>
      <c r="R280" s="93"/>
      <c r="S280" s="69" t="s">
        <v>231</v>
      </c>
      <c r="T280" s="70" t="s">
        <v>83</v>
      </c>
      <c r="U280" s="70" t="s">
        <v>45</v>
      </c>
      <c r="V280" s="70" t="s">
        <v>36</v>
      </c>
      <c r="W280" s="70" t="s">
        <v>368</v>
      </c>
      <c r="X280" s="70" t="s">
        <v>71</v>
      </c>
      <c r="Y280" s="93">
        <f>Y281</f>
        <v>98</v>
      </c>
      <c r="Z280" s="93">
        <f>Z281</f>
        <v>98</v>
      </c>
      <c r="AA280" s="93"/>
      <c r="AE280" s="2"/>
    </row>
    <row r="281" spans="1:31" ht="43.5" customHeight="1">
      <c r="A281" s="69" t="s">
        <v>232</v>
      </c>
      <c r="B281" s="70" t="s">
        <v>83</v>
      </c>
      <c r="C281" s="70" t="s">
        <v>45</v>
      </c>
      <c r="D281" s="70" t="s">
        <v>36</v>
      </c>
      <c r="E281" s="70" t="s">
        <v>368</v>
      </c>
      <c r="F281" s="70" t="s">
        <v>237</v>
      </c>
      <c r="G281" s="92">
        <f>H281+I281</f>
        <v>98</v>
      </c>
      <c r="H281" s="92">
        <v>98</v>
      </c>
      <c r="I281" s="93"/>
      <c r="J281" s="69" t="s">
        <v>232</v>
      </c>
      <c r="K281" s="70" t="s">
        <v>83</v>
      </c>
      <c r="L281" s="70" t="s">
        <v>45</v>
      </c>
      <c r="M281" s="70" t="s">
        <v>36</v>
      </c>
      <c r="N281" s="70" t="s">
        <v>368</v>
      </c>
      <c r="O281" s="70" t="s">
        <v>237</v>
      </c>
      <c r="P281" s="92">
        <f>Q281+R281</f>
        <v>98</v>
      </c>
      <c r="Q281" s="92">
        <v>98</v>
      </c>
      <c r="R281" s="93"/>
      <c r="S281" s="69" t="s">
        <v>232</v>
      </c>
      <c r="T281" s="70" t="s">
        <v>83</v>
      </c>
      <c r="U281" s="70" t="s">
        <v>45</v>
      </c>
      <c r="V281" s="70" t="s">
        <v>36</v>
      </c>
      <c r="W281" s="70" t="s">
        <v>368</v>
      </c>
      <c r="X281" s="70" t="s">
        <v>237</v>
      </c>
      <c r="Y281" s="92">
        <f>Z281+AA281</f>
        <v>98</v>
      </c>
      <c r="Z281" s="92">
        <v>98</v>
      </c>
      <c r="AA281" s="93"/>
      <c r="AE281" s="2"/>
    </row>
    <row r="282" spans="1:31" ht="63">
      <c r="A282" s="146" t="s">
        <v>119</v>
      </c>
      <c r="B282" s="146"/>
      <c r="C282" s="164" t="s">
        <v>45</v>
      </c>
      <c r="D282" s="164" t="s">
        <v>36</v>
      </c>
      <c r="E282" s="164" t="s">
        <v>120</v>
      </c>
      <c r="F282" s="164" t="s">
        <v>37</v>
      </c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6"/>
      <c r="T282" s="166"/>
      <c r="U282" s="166"/>
      <c r="V282" s="166"/>
      <c r="W282" s="166"/>
      <c r="X282" s="166"/>
      <c r="Y282" s="166">
        <f>Y283</f>
        <v>300</v>
      </c>
      <c r="Z282" s="166">
        <f>Z283</f>
        <v>300</v>
      </c>
      <c r="AA282" s="166">
        <f>AA283</f>
        <v>0</v>
      </c>
      <c r="AE282" s="2"/>
    </row>
    <row r="283" spans="1:31" ht="78.75">
      <c r="A283" s="150" t="s">
        <v>125</v>
      </c>
      <c r="B283" s="150"/>
      <c r="C283" s="143" t="s">
        <v>45</v>
      </c>
      <c r="D283" s="143" t="s">
        <v>36</v>
      </c>
      <c r="E283" s="143" t="s">
        <v>137</v>
      </c>
      <c r="F283" s="143" t="s">
        <v>37</v>
      </c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7"/>
      <c r="T283" s="147"/>
      <c r="U283" s="147"/>
      <c r="V283" s="147"/>
      <c r="W283" s="147"/>
      <c r="X283" s="147"/>
      <c r="Y283" s="147">
        <f>Y285+Y287</f>
        <v>300</v>
      </c>
      <c r="Z283" s="147">
        <f>Z285+Z287</f>
        <v>300</v>
      </c>
      <c r="AA283" s="147">
        <f>AA285+AA287</f>
        <v>0</v>
      </c>
      <c r="AE283" s="2"/>
    </row>
    <row r="284" spans="1:31" ht="78.75">
      <c r="A284" s="142" t="s">
        <v>231</v>
      </c>
      <c r="B284" s="142"/>
      <c r="C284" s="143" t="s">
        <v>45</v>
      </c>
      <c r="D284" s="143" t="s">
        <v>36</v>
      </c>
      <c r="E284" s="143" t="s">
        <v>137</v>
      </c>
      <c r="F284" s="143" t="s">
        <v>71</v>
      </c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7"/>
      <c r="T284" s="147"/>
      <c r="U284" s="147"/>
      <c r="V284" s="147"/>
      <c r="W284" s="147"/>
      <c r="X284" s="147"/>
      <c r="Y284" s="147">
        <f>Y285</f>
        <v>115.4</v>
      </c>
      <c r="Z284" s="147">
        <f>Z285</f>
        <v>115.4</v>
      </c>
      <c r="AA284" s="147"/>
      <c r="AE284" s="2"/>
    </row>
    <row r="285" spans="1:31" ht="63">
      <c r="A285" s="142" t="s">
        <v>232</v>
      </c>
      <c r="B285" s="142"/>
      <c r="C285" s="143" t="s">
        <v>45</v>
      </c>
      <c r="D285" s="143" t="s">
        <v>36</v>
      </c>
      <c r="E285" s="143" t="s">
        <v>137</v>
      </c>
      <c r="F285" s="143" t="s">
        <v>237</v>
      </c>
      <c r="G285" s="143" t="s">
        <v>72</v>
      </c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7"/>
      <c r="V285" s="147"/>
      <c r="W285" s="147"/>
      <c r="X285" s="148"/>
      <c r="Y285" s="144">
        <f>Z285+AA285</f>
        <v>115.4</v>
      </c>
      <c r="Z285" s="144">
        <v>115.4</v>
      </c>
      <c r="AA285" s="147"/>
      <c r="AE285" s="2"/>
    </row>
    <row r="286" spans="1:31" ht="78.75">
      <c r="A286" s="142" t="s">
        <v>256</v>
      </c>
      <c r="B286" s="142"/>
      <c r="C286" s="143" t="s">
        <v>45</v>
      </c>
      <c r="D286" s="143" t="s">
        <v>36</v>
      </c>
      <c r="E286" s="143" t="s">
        <v>137</v>
      </c>
      <c r="F286" s="143" t="s">
        <v>243</v>
      </c>
      <c r="G286" s="143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7"/>
      <c r="V286" s="147"/>
      <c r="W286" s="147"/>
      <c r="X286" s="148"/>
      <c r="Y286" s="144">
        <f>Y287</f>
        <v>184.6</v>
      </c>
      <c r="Z286" s="144">
        <f>Z287</f>
        <v>184.6</v>
      </c>
      <c r="AA286" s="147"/>
      <c r="AE286" s="2"/>
    </row>
    <row r="287" spans="1:31" ht="47.25">
      <c r="A287" s="142" t="s">
        <v>245</v>
      </c>
      <c r="B287" s="142"/>
      <c r="C287" s="143" t="s">
        <v>45</v>
      </c>
      <c r="D287" s="143" t="s">
        <v>36</v>
      </c>
      <c r="E287" s="143" t="s">
        <v>137</v>
      </c>
      <c r="F287" s="143" t="s">
        <v>244</v>
      </c>
      <c r="G287" s="143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7"/>
      <c r="V287" s="147"/>
      <c r="W287" s="147"/>
      <c r="X287" s="148"/>
      <c r="Y287" s="144">
        <f>Z287</f>
        <v>184.6</v>
      </c>
      <c r="Z287" s="144">
        <v>184.6</v>
      </c>
      <c r="AA287" s="147"/>
      <c r="AB287" s="52"/>
      <c r="AC287" s="26"/>
      <c r="AD287" s="32"/>
      <c r="AE287" s="2"/>
    </row>
    <row r="288" spans="1:31" ht="299.25">
      <c r="A288" s="95" t="s">
        <v>125</v>
      </c>
      <c r="B288" s="70" t="s">
        <v>83</v>
      </c>
      <c r="C288" s="70" t="s">
        <v>45</v>
      </c>
      <c r="D288" s="70" t="s">
        <v>36</v>
      </c>
      <c r="E288" s="70" t="s">
        <v>368</v>
      </c>
      <c r="F288" s="70" t="s">
        <v>37</v>
      </c>
      <c r="G288" s="93">
        <f>G289</f>
        <v>98</v>
      </c>
      <c r="H288" s="93">
        <f>H289</f>
        <v>98</v>
      </c>
      <c r="I288" s="93">
        <f>I289</f>
        <v>0</v>
      </c>
      <c r="J288" s="95" t="s">
        <v>125</v>
      </c>
      <c r="K288" s="70" t="s">
        <v>83</v>
      </c>
      <c r="L288" s="70" t="s">
        <v>45</v>
      </c>
      <c r="M288" s="70" t="s">
        <v>36</v>
      </c>
      <c r="N288" s="70" t="s">
        <v>368</v>
      </c>
      <c r="O288" s="70" t="s">
        <v>37</v>
      </c>
      <c r="P288" s="93">
        <f>P289</f>
        <v>98</v>
      </c>
      <c r="Q288" s="93">
        <f>Q289</f>
        <v>98</v>
      </c>
      <c r="R288" s="93">
        <f>R289</f>
        <v>0</v>
      </c>
      <c r="S288" s="95" t="s">
        <v>125</v>
      </c>
      <c r="T288" s="70" t="s">
        <v>83</v>
      </c>
      <c r="U288" s="70" t="s">
        <v>45</v>
      </c>
      <c r="V288" s="70" t="s">
        <v>36</v>
      </c>
      <c r="W288" s="70" t="s">
        <v>368</v>
      </c>
      <c r="X288" s="70" t="s">
        <v>37</v>
      </c>
      <c r="Y288" s="93">
        <f>Y289</f>
        <v>98</v>
      </c>
      <c r="Z288" s="93">
        <f>Z289</f>
        <v>98</v>
      </c>
      <c r="AA288" s="93">
        <f>AA289</f>
        <v>0</v>
      </c>
      <c r="AB288" s="52"/>
      <c r="AC288" s="26"/>
      <c r="AD288" s="32"/>
      <c r="AE288" s="2"/>
    </row>
    <row r="289" spans="1:31" ht="45" customHeight="1">
      <c r="A289" s="69" t="s">
        <v>231</v>
      </c>
      <c r="B289" s="70" t="s">
        <v>83</v>
      </c>
      <c r="C289" s="70" t="s">
        <v>45</v>
      </c>
      <c r="D289" s="70" t="s">
        <v>36</v>
      </c>
      <c r="E289" s="70" t="s">
        <v>368</v>
      </c>
      <c r="F289" s="70" t="s">
        <v>71</v>
      </c>
      <c r="G289" s="93">
        <f>G290</f>
        <v>98</v>
      </c>
      <c r="H289" s="93">
        <f>H290</f>
        <v>98</v>
      </c>
      <c r="I289" s="93"/>
      <c r="J289" s="69" t="s">
        <v>231</v>
      </c>
      <c r="K289" s="70" t="s">
        <v>83</v>
      </c>
      <c r="L289" s="70" t="s">
        <v>45</v>
      </c>
      <c r="M289" s="70" t="s">
        <v>36</v>
      </c>
      <c r="N289" s="70" t="s">
        <v>368</v>
      </c>
      <c r="O289" s="70" t="s">
        <v>71</v>
      </c>
      <c r="P289" s="93">
        <f>P290</f>
        <v>98</v>
      </c>
      <c r="Q289" s="93">
        <f>Q290</f>
        <v>98</v>
      </c>
      <c r="R289" s="93"/>
      <c r="S289" s="69" t="s">
        <v>231</v>
      </c>
      <c r="T289" s="70" t="s">
        <v>83</v>
      </c>
      <c r="U289" s="70" t="s">
        <v>45</v>
      </c>
      <c r="V289" s="70" t="s">
        <v>36</v>
      </c>
      <c r="W289" s="70" t="s">
        <v>368</v>
      </c>
      <c r="X289" s="70" t="s">
        <v>71</v>
      </c>
      <c r="Y289" s="93">
        <f>Y290</f>
        <v>98</v>
      </c>
      <c r="Z289" s="93">
        <f>Z290</f>
        <v>98</v>
      </c>
      <c r="AA289" s="93"/>
      <c r="AB289" s="52"/>
      <c r="AC289" s="26"/>
      <c r="AD289" s="32"/>
      <c r="AE289" s="2"/>
    </row>
    <row r="290" spans="1:31" ht="51" customHeight="1">
      <c r="A290" s="69" t="s">
        <v>232</v>
      </c>
      <c r="B290" s="70" t="s">
        <v>83</v>
      </c>
      <c r="C290" s="70" t="s">
        <v>45</v>
      </c>
      <c r="D290" s="70" t="s">
        <v>36</v>
      </c>
      <c r="E290" s="70" t="s">
        <v>368</v>
      </c>
      <c r="F290" s="70" t="s">
        <v>237</v>
      </c>
      <c r="G290" s="92">
        <f>H290+I290</f>
        <v>98</v>
      </c>
      <c r="H290" s="92">
        <v>98</v>
      </c>
      <c r="I290" s="93"/>
      <c r="J290" s="69" t="s">
        <v>232</v>
      </c>
      <c r="K290" s="70" t="s">
        <v>83</v>
      </c>
      <c r="L290" s="70" t="s">
        <v>45</v>
      </c>
      <c r="M290" s="70" t="s">
        <v>36</v>
      </c>
      <c r="N290" s="70" t="s">
        <v>368</v>
      </c>
      <c r="O290" s="70" t="s">
        <v>237</v>
      </c>
      <c r="P290" s="92">
        <f>Q290+R290</f>
        <v>98</v>
      </c>
      <c r="Q290" s="92">
        <v>98</v>
      </c>
      <c r="R290" s="93"/>
      <c r="S290" s="69" t="s">
        <v>232</v>
      </c>
      <c r="T290" s="70" t="s">
        <v>83</v>
      </c>
      <c r="U290" s="70" t="s">
        <v>45</v>
      </c>
      <c r="V290" s="70" t="s">
        <v>36</v>
      </c>
      <c r="W290" s="70" t="s">
        <v>368</v>
      </c>
      <c r="X290" s="70" t="s">
        <v>237</v>
      </c>
      <c r="Y290" s="92">
        <f>Z290+AA290</f>
        <v>98</v>
      </c>
      <c r="Z290" s="92">
        <v>98</v>
      </c>
      <c r="AA290" s="93"/>
      <c r="AE290" s="2"/>
    </row>
    <row r="291" spans="1:31" ht="63">
      <c r="A291" s="163" t="s">
        <v>133</v>
      </c>
      <c r="B291" s="163"/>
      <c r="C291" s="164" t="s">
        <v>45</v>
      </c>
      <c r="D291" s="164" t="s">
        <v>36</v>
      </c>
      <c r="E291" s="164" t="s">
        <v>134</v>
      </c>
      <c r="F291" s="164" t="s">
        <v>37</v>
      </c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6"/>
      <c r="T291" s="166"/>
      <c r="U291" s="166"/>
      <c r="V291" s="166"/>
      <c r="W291" s="166"/>
      <c r="X291" s="166"/>
      <c r="Y291" s="166">
        <f>Y292</f>
        <v>630.44</v>
      </c>
      <c r="Z291" s="166">
        <f>Z292</f>
        <v>630.44</v>
      </c>
      <c r="AA291" s="166">
        <f>AA292</f>
        <v>0</v>
      </c>
      <c r="AB291" s="52"/>
      <c r="AC291" s="26"/>
      <c r="AD291" s="32"/>
      <c r="AE291" s="2"/>
    </row>
    <row r="292" spans="1:31" ht="78.75">
      <c r="A292" s="150" t="s">
        <v>125</v>
      </c>
      <c r="B292" s="150"/>
      <c r="C292" s="143" t="s">
        <v>45</v>
      </c>
      <c r="D292" s="143" t="s">
        <v>36</v>
      </c>
      <c r="E292" s="143" t="s">
        <v>138</v>
      </c>
      <c r="F292" s="143" t="s">
        <v>37</v>
      </c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7"/>
      <c r="T292" s="147"/>
      <c r="U292" s="147"/>
      <c r="V292" s="147"/>
      <c r="W292" s="147"/>
      <c r="X292" s="147"/>
      <c r="Y292" s="147">
        <f>Y296+Y293</f>
        <v>630.44</v>
      </c>
      <c r="Z292" s="147">
        <f>Z296+Z293</f>
        <v>630.44</v>
      </c>
      <c r="AA292" s="147">
        <f>AA296+AA293</f>
        <v>0</v>
      </c>
      <c r="AB292" s="52"/>
      <c r="AC292" s="26"/>
      <c r="AD292" s="32"/>
      <c r="AE292" s="2"/>
    </row>
    <row r="293" spans="1:31" ht="78.75">
      <c r="A293" s="142" t="s">
        <v>231</v>
      </c>
      <c r="B293" s="142"/>
      <c r="C293" s="143" t="s">
        <v>45</v>
      </c>
      <c r="D293" s="143" t="s">
        <v>36</v>
      </c>
      <c r="E293" s="143" t="s">
        <v>138</v>
      </c>
      <c r="F293" s="143" t="s">
        <v>71</v>
      </c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7"/>
      <c r="T293" s="147"/>
      <c r="U293" s="147"/>
      <c r="V293" s="147"/>
      <c r="W293" s="147"/>
      <c r="X293" s="147"/>
      <c r="Y293" s="147">
        <f>Y294</f>
        <v>215.51999999999998</v>
      </c>
      <c r="Z293" s="147">
        <f>Z294</f>
        <v>215.51999999999998</v>
      </c>
      <c r="AA293" s="147">
        <f>AA294</f>
        <v>0</v>
      </c>
      <c r="AB293" s="52"/>
      <c r="AC293" s="26"/>
      <c r="AD293" s="32"/>
      <c r="AE293" s="2"/>
    </row>
    <row r="294" spans="1:31" ht="63">
      <c r="A294" s="142" t="s">
        <v>232</v>
      </c>
      <c r="B294" s="142"/>
      <c r="C294" s="143" t="s">
        <v>45</v>
      </c>
      <c r="D294" s="143" t="s">
        <v>36</v>
      </c>
      <c r="E294" s="143" t="s">
        <v>138</v>
      </c>
      <c r="F294" s="143" t="s">
        <v>237</v>
      </c>
      <c r="G294" s="143" t="s">
        <v>72</v>
      </c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7"/>
      <c r="V294" s="147"/>
      <c r="W294" s="147"/>
      <c r="X294" s="148"/>
      <c r="Y294" s="144">
        <f>Z294+AA294</f>
        <v>215.51999999999998</v>
      </c>
      <c r="Z294" s="144">
        <f>140+75.52</f>
        <v>215.51999999999998</v>
      </c>
      <c r="AA294" s="147"/>
      <c r="AE294" s="2"/>
    </row>
    <row r="295" spans="1:31" ht="78.75">
      <c r="A295" s="142" t="s">
        <v>256</v>
      </c>
      <c r="B295" s="142"/>
      <c r="C295" s="143" t="s">
        <v>45</v>
      </c>
      <c r="D295" s="143" t="s">
        <v>36</v>
      </c>
      <c r="E295" s="143" t="s">
        <v>138</v>
      </c>
      <c r="F295" s="143" t="s">
        <v>243</v>
      </c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7"/>
      <c r="T295" s="147"/>
      <c r="U295" s="147"/>
      <c r="V295" s="147"/>
      <c r="W295" s="147"/>
      <c r="X295" s="147"/>
      <c r="Y295" s="147">
        <f>Y296</f>
        <v>414.92</v>
      </c>
      <c r="Z295" s="147">
        <f>Z296</f>
        <v>414.92</v>
      </c>
      <c r="AA295" s="147">
        <f>AA296</f>
        <v>0</v>
      </c>
      <c r="AE295" s="2"/>
    </row>
    <row r="296" spans="1:31" ht="47.25">
      <c r="A296" s="142" t="s">
        <v>245</v>
      </c>
      <c r="B296" s="142"/>
      <c r="C296" s="143" t="s">
        <v>45</v>
      </c>
      <c r="D296" s="143" t="s">
        <v>36</v>
      </c>
      <c r="E296" s="143" t="s">
        <v>138</v>
      </c>
      <c r="F296" s="143" t="s">
        <v>244</v>
      </c>
      <c r="G296" s="147"/>
      <c r="H296" s="147"/>
      <c r="I296" s="147"/>
      <c r="J296" s="147"/>
      <c r="K296" s="147"/>
      <c r="L296" s="147"/>
      <c r="M296" s="144"/>
      <c r="N296" s="144"/>
      <c r="O296" s="144"/>
      <c r="P296" s="147"/>
      <c r="Q296" s="147"/>
      <c r="R296" s="147"/>
      <c r="S296" s="147"/>
      <c r="T296" s="147"/>
      <c r="U296" s="147"/>
      <c r="V296" s="147"/>
      <c r="W296" s="148"/>
      <c r="X296" s="148"/>
      <c r="Y296" s="144">
        <f>Z296+AA296</f>
        <v>414.92</v>
      </c>
      <c r="Z296" s="147">
        <f>150+264.92</f>
        <v>414.92</v>
      </c>
      <c r="AA296" s="147"/>
      <c r="AE296" s="2"/>
    </row>
    <row r="297" spans="1:31" ht="94.5">
      <c r="A297" s="163" t="s">
        <v>136</v>
      </c>
      <c r="B297" s="163"/>
      <c r="C297" s="164" t="s">
        <v>45</v>
      </c>
      <c r="D297" s="164" t="s">
        <v>36</v>
      </c>
      <c r="E297" s="164" t="s">
        <v>139</v>
      </c>
      <c r="F297" s="164" t="s">
        <v>37</v>
      </c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6"/>
      <c r="T297" s="166"/>
      <c r="U297" s="166"/>
      <c r="V297" s="166"/>
      <c r="W297" s="166"/>
      <c r="X297" s="166"/>
      <c r="Y297" s="166">
        <f>Y298+Y303</f>
        <v>283.62</v>
      </c>
      <c r="Z297" s="166">
        <f>Z298+Z303</f>
        <v>283.62</v>
      </c>
      <c r="AA297" s="166">
        <f>AA298+AA303</f>
        <v>0</v>
      </c>
      <c r="AE297" s="2"/>
    </row>
    <row r="298" spans="1:31" ht="78.75">
      <c r="A298" s="150" t="s">
        <v>125</v>
      </c>
      <c r="B298" s="150"/>
      <c r="C298" s="143" t="s">
        <v>45</v>
      </c>
      <c r="D298" s="143" t="s">
        <v>36</v>
      </c>
      <c r="E298" s="143" t="s">
        <v>140</v>
      </c>
      <c r="F298" s="143" t="s">
        <v>37</v>
      </c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7"/>
      <c r="T298" s="147"/>
      <c r="U298" s="147"/>
      <c r="V298" s="147"/>
      <c r="W298" s="147"/>
      <c r="X298" s="147"/>
      <c r="Y298" s="147">
        <f>Y302+Y300</f>
        <v>279.36</v>
      </c>
      <c r="Z298" s="147">
        <f>Z302+Z300</f>
        <v>279.36</v>
      </c>
      <c r="AA298" s="147">
        <f>AA302+AA300</f>
        <v>0</v>
      </c>
      <c r="AE298" s="2"/>
    </row>
    <row r="299" spans="1:31" ht="78.75">
      <c r="A299" s="142" t="s">
        <v>231</v>
      </c>
      <c r="B299" s="142"/>
      <c r="C299" s="143" t="s">
        <v>45</v>
      </c>
      <c r="D299" s="143" t="s">
        <v>36</v>
      </c>
      <c r="E299" s="143" t="s">
        <v>140</v>
      </c>
      <c r="F299" s="143" t="s">
        <v>71</v>
      </c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7"/>
      <c r="T299" s="147"/>
      <c r="U299" s="147"/>
      <c r="V299" s="147"/>
      <c r="W299" s="147"/>
      <c r="X299" s="147"/>
      <c r="Y299" s="147">
        <f>Y300</f>
        <v>15.689999999999998</v>
      </c>
      <c r="Z299" s="147">
        <f>Z300</f>
        <v>15.689999999999998</v>
      </c>
      <c r="AA299" s="147">
        <f>AA300</f>
        <v>0</v>
      </c>
      <c r="AE299" s="2"/>
    </row>
    <row r="300" spans="1:31" ht="63">
      <c r="A300" s="142" t="s">
        <v>232</v>
      </c>
      <c r="B300" s="142"/>
      <c r="C300" s="143" t="s">
        <v>45</v>
      </c>
      <c r="D300" s="143" t="s">
        <v>36</v>
      </c>
      <c r="E300" s="143" t="s">
        <v>140</v>
      </c>
      <c r="F300" s="143" t="s">
        <v>237</v>
      </c>
      <c r="G300" s="143" t="s">
        <v>72</v>
      </c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7"/>
      <c r="V300" s="147"/>
      <c r="W300" s="147"/>
      <c r="X300" s="148"/>
      <c r="Y300" s="144">
        <f>Z300+AA300</f>
        <v>15.689999999999998</v>
      </c>
      <c r="Z300" s="144">
        <f>74.5-58.81</f>
        <v>15.689999999999998</v>
      </c>
      <c r="AA300" s="147"/>
      <c r="AE300" s="2"/>
    </row>
    <row r="301" spans="1:31" ht="78.75">
      <c r="A301" s="142" t="s">
        <v>256</v>
      </c>
      <c r="B301" s="142"/>
      <c r="C301" s="143" t="s">
        <v>45</v>
      </c>
      <c r="D301" s="143" t="s">
        <v>36</v>
      </c>
      <c r="E301" s="143" t="s">
        <v>140</v>
      </c>
      <c r="F301" s="143" t="s">
        <v>243</v>
      </c>
      <c r="G301" s="143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7"/>
      <c r="V301" s="147"/>
      <c r="W301" s="147"/>
      <c r="X301" s="148"/>
      <c r="Y301" s="144">
        <f>Y302</f>
        <v>263.67</v>
      </c>
      <c r="Z301" s="144">
        <f>Z302</f>
        <v>263.67</v>
      </c>
      <c r="AA301" s="144">
        <f>AA302</f>
        <v>0</v>
      </c>
      <c r="AE301" s="2"/>
    </row>
    <row r="302" spans="1:31" ht="47.25">
      <c r="A302" s="142" t="s">
        <v>245</v>
      </c>
      <c r="B302" s="142"/>
      <c r="C302" s="143" t="s">
        <v>45</v>
      </c>
      <c r="D302" s="143" t="s">
        <v>36</v>
      </c>
      <c r="E302" s="143" t="s">
        <v>140</v>
      </c>
      <c r="F302" s="143" t="s">
        <v>244</v>
      </c>
      <c r="G302" s="147"/>
      <c r="H302" s="147"/>
      <c r="I302" s="147"/>
      <c r="J302" s="147"/>
      <c r="K302" s="147"/>
      <c r="L302" s="147"/>
      <c r="M302" s="144"/>
      <c r="N302" s="144"/>
      <c r="O302" s="144"/>
      <c r="P302" s="147"/>
      <c r="Q302" s="147"/>
      <c r="R302" s="147"/>
      <c r="S302" s="147"/>
      <c r="T302" s="147"/>
      <c r="U302" s="147"/>
      <c r="V302" s="147"/>
      <c r="W302" s="148"/>
      <c r="X302" s="148"/>
      <c r="Y302" s="147">
        <f>Z302+AA302</f>
        <v>263.67</v>
      </c>
      <c r="Z302" s="147">
        <f>209.1+54.57</f>
        <v>263.67</v>
      </c>
      <c r="AA302" s="147"/>
      <c r="AE302" s="2"/>
    </row>
    <row r="303" spans="1:31" ht="78.75">
      <c r="A303" s="142" t="s">
        <v>256</v>
      </c>
      <c r="B303" s="142"/>
      <c r="C303" s="143" t="s">
        <v>45</v>
      </c>
      <c r="D303" s="143" t="s">
        <v>36</v>
      </c>
      <c r="E303" s="143" t="s">
        <v>227</v>
      </c>
      <c r="F303" s="143" t="s">
        <v>37</v>
      </c>
      <c r="G303" s="147"/>
      <c r="H303" s="147"/>
      <c r="I303" s="147"/>
      <c r="J303" s="147"/>
      <c r="K303" s="147"/>
      <c r="L303" s="147"/>
      <c r="M303" s="144"/>
      <c r="N303" s="144"/>
      <c r="O303" s="144"/>
      <c r="P303" s="147"/>
      <c r="Q303" s="147"/>
      <c r="R303" s="147"/>
      <c r="S303" s="147"/>
      <c r="T303" s="147"/>
      <c r="U303" s="147"/>
      <c r="V303" s="147"/>
      <c r="W303" s="148"/>
      <c r="X303" s="148"/>
      <c r="Y303" s="147">
        <f>Y305</f>
        <v>4.26</v>
      </c>
      <c r="Z303" s="147">
        <f>Z305</f>
        <v>4.26</v>
      </c>
      <c r="AA303" s="147">
        <f>AA305</f>
        <v>0</v>
      </c>
      <c r="AE303" s="2"/>
    </row>
    <row r="304" spans="1:31" ht="94.5">
      <c r="A304" s="142" t="s">
        <v>263</v>
      </c>
      <c r="B304" s="142"/>
      <c r="C304" s="143" t="s">
        <v>45</v>
      </c>
      <c r="D304" s="143" t="s">
        <v>36</v>
      </c>
      <c r="E304" s="143" t="s">
        <v>227</v>
      </c>
      <c r="F304" s="143" t="s">
        <v>243</v>
      </c>
      <c r="G304" s="147"/>
      <c r="H304" s="147"/>
      <c r="I304" s="147"/>
      <c r="J304" s="147"/>
      <c r="K304" s="147"/>
      <c r="L304" s="147"/>
      <c r="M304" s="144"/>
      <c r="N304" s="144"/>
      <c r="O304" s="144"/>
      <c r="P304" s="147"/>
      <c r="Q304" s="147"/>
      <c r="R304" s="147"/>
      <c r="S304" s="147"/>
      <c r="T304" s="147"/>
      <c r="U304" s="147"/>
      <c r="V304" s="147"/>
      <c r="W304" s="148"/>
      <c r="X304" s="148"/>
      <c r="Y304" s="147">
        <f>Y305</f>
        <v>4.26</v>
      </c>
      <c r="Z304" s="147">
        <f>Z305</f>
        <v>4.26</v>
      </c>
      <c r="AA304" s="147"/>
      <c r="AE304" s="2"/>
    </row>
    <row r="305" spans="1:31" ht="31.5">
      <c r="A305" s="142" t="s">
        <v>264</v>
      </c>
      <c r="B305" s="142"/>
      <c r="C305" s="143" t="s">
        <v>45</v>
      </c>
      <c r="D305" s="143" t="s">
        <v>36</v>
      </c>
      <c r="E305" s="143" t="s">
        <v>227</v>
      </c>
      <c r="F305" s="143" t="s">
        <v>244</v>
      </c>
      <c r="G305" s="147"/>
      <c r="H305" s="147"/>
      <c r="I305" s="147"/>
      <c r="J305" s="147"/>
      <c r="K305" s="147"/>
      <c r="L305" s="147"/>
      <c r="M305" s="144"/>
      <c r="N305" s="144"/>
      <c r="O305" s="144"/>
      <c r="P305" s="147"/>
      <c r="Q305" s="147"/>
      <c r="R305" s="147"/>
      <c r="S305" s="147"/>
      <c r="T305" s="147"/>
      <c r="U305" s="147"/>
      <c r="V305" s="147"/>
      <c r="W305" s="148"/>
      <c r="X305" s="148"/>
      <c r="Y305" s="147">
        <f>Z305</f>
        <v>4.26</v>
      </c>
      <c r="Z305" s="147">
        <f>3.4+0.86</f>
        <v>4.26</v>
      </c>
      <c r="AA305" s="147"/>
      <c r="AE305" s="2"/>
    </row>
    <row r="306" spans="1:31" ht="47.25">
      <c r="A306" s="163" t="s">
        <v>128</v>
      </c>
      <c r="B306" s="163"/>
      <c r="C306" s="143" t="s">
        <v>45</v>
      </c>
      <c r="D306" s="143" t="s">
        <v>36</v>
      </c>
      <c r="E306" s="143" t="s">
        <v>129</v>
      </c>
      <c r="F306" s="143" t="s">
        <v>37</v>
      </c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7"/>
      <c r="T306" s="147"/>
      <c r="U306" s="147"/>
      <c r="V306" s="147"/>
      <c r="W306" s="147"/>
      <c r="X306" s="147"/>
      <c r="Y306" s="147">
        <f>Y307</f>
        <v>30</v>
      </c>
      <c r="Z306" s="147">
        <f>Z307</f>
        <v>30</v>
      </c>
      <c r="AA306" s="147">
        <f>AA307</f>
        <v>0</v>
      </c>
      <c r="AE306" s="2"/>
    </row>
    <row r="307" spans="1:31" ht="63">
      <c r="A307" s="150" t="s">
        <v>135</v>
      </c>
      <c r="B307" s="150"/>
      <c r="C307" s="143" t="s">
        <v>45</v>
      </c>
      <c r="D307" s="143" t="s">
        <v>36</v>
      </c>
      <c r="E307" s="143" t="s">
        <v>130</v>
      </c>
      <c r="F307" s="143" t="s">
        <v>37</v>
      </c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7"/>
      <c r="T307" s="147"/>
      <c r="U307" s="147"/>
      <c r="V307" s="147"/>
      <c r="W307" s="147"/>
      <c r="X307" s="147"/>
      <c r="Y307" s="147">
        <f>Y309+Y311</f>
        <v>30</v>
      </c>
      <c r="Z307" s="147">
        <f>Z309+Z311</f>
        <v>30</v>
      </c>
      <c r="AA307" s="147">
        <f>AA309+AA311</f>
        <v>0</v>
      </c>
      <c r="AE307" s="2"/>
    </row>
    <row r="308" spans="1:31" ht="78.75">
      <c r="A308" s="142" t="s">
        <v>231</v>
      </c>
      <c r="B308" s="142"/>
      <c r="C308" s="143" t="s">
        <v>45</v>
      </c>
      <c r="D308" s="143" t="s">
        <v>36</v>
      </c>
      <c r="E308" s="143" t="s">
        <v>130</v>
      </c>
      <c r="F308" s="143" t="s">
        <v>71</v>
      </c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7"/>
      <c r="T308" s="147"/>
      <c r="U308" s="147"/>
      <c r="V308" s="147"/>
      <c r="W308" s="147"/>
      <c r="X308" s="147"/>
      <c r="Y308" s="147">
        <f>Y309</f>
        <v>15</v>
      </c>
      <c r="Z308" s="147">
        <f>Z309</f>
        <v>15</v>
      </c>
      <c r="AA308" s="147">
        <f>AA309</f>
        <v>0</v>
      </c>
      <c r="AE308" s="2"/>
    </row>
    <row r="309" spans="1:31" ht="63">
      <c r="A309" s="142" t="s">
        <v>232</v>
      </c>
      <c r="B309" s="142"/>
      <c r="C309" s="143" t="s">
        <v>45</v>
      </c>
      <c r="D309" s="143" t="s">
        <v>36</v>
      </c>
      <c r="E309" s="143" t="s">
        <v>130</v>
      </c>
      <c r="F309" s="143" t="s">
        <v>237</v>
      </c>
      <c r="G309" s="143" t="s">
        <v>72</v>
      </c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7"/>
      <c r="V309" s="147"/>
      <c r="W309" s="147"/>
      <c r="X309" s="148"/>
      <c r="Y309" s="144">
        <f>Z309+AA309</f>
        <v>15</v>
      </c>
      <c r="Z309" s="144">
        <v>15</v>
      </c>
      <c r="AA309" s="147"/>
      <c r="AE309" s="2"/>
    </row>
    <row r="310" spans="1:31" ht="94.5">
      <c r="A310" s="142" t="s">
        <v>263</v>
      </c>
      <c r="B310" s="142"/>
      <c r="C310" s="143" t="s">
        <v>45</v>
      </c>
      <c r="D310" s="143" t="s">
        <v>36</v>
      </c>
      <c r="E310" s="143" t="s">
        <v>130</v>
      </c>
      <c r="F310" s="143" t="s">
        <v>243</v>
      </c>
      <c r="G310" s="143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7"/>
      <c r="V310" s="147"/>
      <c r="W310" s="147"/>
      <c r="X310" s="148"/>
      <c r="Y310" s="144">
        <f>Y311</f>
        <v>15</v>
      </c>
      <c r="Z310" s="144">
        <f>Z311</f>
        <v>15</v>
      </c>
      <c r="AA310" s="144">
        <f>AA311</f>
        <v>0</v>
      </c>
      <c r="AE310" s="2"/>
    </row>
    <row r="311" spans="1:31" ht="31.5">
      <c r="A311" s="142" t="s">
        <v>264</v>
      </c>
      <c r="B311" s="142"/>
      <c r="C311" s="143" t="s">
        <v>45</v>
      </c>
      <c r="D311" s="143" t="s">
        <v>36</v>
      </c>
      <c r="E311" s="143" t="s">
        <v>130</v>
      </c>
      <c r="F311" s="143" t="s">
        <v>244</v>
      </c>
      <c r="G311" s="143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7"/>
      <c r="V311" s="147"/>
      <c r="W311" s="147"/>
      <c r="X311" s="148"/>
      <c r="Y311" s="144">
        <f>Z311+AA311</f>
        <v>15</v>
      </c>
      <c r="Z311" s="144">
        <v>15</v>
      </c>
      <c r="AA311" s="147"/>
      <c r="AE311" s="2"/>
    </row>
    <row r="312" spans="1:31" ht="94.5">
      <c r="A312" s="163" t="s">
        <v>118</v>
      </c>
      <c r="B312" s="163"/>
      <c r="C312" s="143" t="s">
        <v>45</v>
      </c>
      <c r="D312" s="143" t="s">
        <v>36</v>
      </c>
      <c r="E312" s="143" t="s">
        <v>117</v>
      </c>
      <c r="F312" s="143" t="s">
        <v>37</v>
      </c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7"/>
      <c r="T312" s="147"/>
      <c r="U312" s="147"/>
      <c r="V312" s="147"/>
      <c r="W312" s="147"/>
      <c r="X312" s="147"/>
      <c r="Y312" s="147">
        <f>Y313+Y316</f>
        <v>1976</v>
      </c>
      <c r="Z312" s="147">
        <f>Z313+Z316</f>
        <v>306</v>
      </c>
      <c r="AA312" s="147">
        <f>AA313+AA316</f>
        <v>1670</v>
      </c>
      <c r="AE312" s="2"/>
    </row>
    <row r="313" spans="1:31" ht="94.5">
      <c r="A313" s="150" t="s">
        <v>141</v>
      </c>
      <c r="B313" s="150"/>
      <c r="C313" s="143" t="s">
        <v>45</v>
      </c>
      <c r="D313" s="143" t="s">
        <v>36</v>
      </c>
      <c r="E313" s="143" t="s">
        <v>142</v>
      </c>
      <c r="F313" s="143" t="s">
        <v>37</v>
      </c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7"/>
      <c r="T313" s="147"/>
      <c r="U313" s="147"/>
      <c r="V313" s="147"/>
      <c r="W313" s="147"/>
      <c r="X313" s="147"/>
      <c r="Y313" s="147">
        <f>Y315</f>
        <v>306</v>
      </c>
      <c r="Z313" s="147">
        <f>Z315</f>
        <v>306</v>
      </c>
      <c r="AA313" s="147">
        <f>AA315</f>
        <v>0</v>
      </c>
      <c r="AE313" s="2"/>
    </row>
    <row r="314" spans="1:31" ht="94.5">
      <c r="A314" s="142" t="s">
        <v>263</v>
      </c>
      <c r="B314" s="142"/>
      <c r="C314" s="143" t="s">
        <v>45</v>
      </c>
      <c r="D314" s="143" t="s">
        <v>36</v>
      </c>
      <c r="E314" s="143" t="s">
        <v>142</v>
      </c>
      <c r="F314" s="143" t="s">
        <v>243</v>
      </c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7"/>
      <c r="T314" s="147"/>
      <c r="U314" s="147"/>
      <c r="V314" s="147"/>
      <c r="W314" s="147"/>
      <c r="X314" s="147"/>
      <c r="Y314" s="147">
        <f>Y315</f>
        <v>306</v>
      </c>
      <c r="Z314" s="147">
        <f>Z315</f>
        <v>306</v>
      </c>
      <c r="AA314" s="147">
        <f>AA315</f>
        <v>0</v>
      </c>
      <c r="AE314" s="2"/>
    </row>
    <row r="315" spans="1:31" ht="31.5">
      <c r="A315" s="142" t="s">
        <v>264</v>
      </c>
      <c r="B315" s="142"/>
      <c r="C315" s="143" t="s">
        <v>45</v>
      </c>
      <c r="D315" s="143" t="s">
        <v>36</v>
      </c>
      <c r="E315" s="143" t="s">
        <v>142</v>
      </c>
      <c r="F315" s="143" t="s">
        <v>244</v>
      </c>
      <c r="G315" s="143"/>
      <c r="H315" s="147"/>
      <c r="I315" s="147"/>
      <c r="J315" s="147"/>
      <c r="K315" s="147"/>
      <c r="L315" s="147"/>
      <c r="M315" s="147"/>
      <c r="N315" s="144"/>
      <c r="O315" s="144"/>
      <c r="P315" s="144"/>
      <c r="Q315" s="147"/>
      <c r="R315" s="147"/>
      <c r="S315" s="147"/>
      <c r="T315" s="147"/>
      <c r="U315" s="147"/>
      <c r="V315" s="147"/>
      <c r="W315" s="147"/>
      <c r="X315" s="148"/>
      <c r="Y315" s="144">
        <f>Z315+AA315</f>
        <v>306</v>
      </c>
      <c r="Z315" s="147">
        <v>306</v>
      </c>
      <c r="AA315" s="147"/>
      <c r="AE315" s="2"/>
    </row>
    <row r="316" spans="1:31" ht="78.75">
      <c r="A316" s="142" t="s">
        <v>144</v>
      </c>
      <c r="B316" s="142"/>
      <c r="C316" s="143" t="s">
        <v>45</v>
      </c>
      <c r="D316" s="143" t="s">
        <v>36</v>
      </c>
      <c r="E316" s="143" t="s">
        <v>143</v>
      </c>
      <c r="F316" s="143" t="s">
        <v>37</v>
      </c>
      <c r="G316" s="147"/>
      <c r="H316" s="147"/>
      <c r="I316" s="147"/>
      <c r="J316" s="147"/>
      <c r="K316" s="147"/>
      <c r="L316" s="147"/>
      <c r="M316" s="144"/>
      <c r="N316" s="144"/>
      <c r="O316" s="144"/>
      <c r="P316" s="147"/>
      <c r="Q316" s="147"/>
      <c r="R316" s="147"/>
      <c r="S316" s="147" t="e">
        <f>#REF!</f>
        <v>#REF!</v>
      </c>
      <c r="T316" s="147" t="e">
        <f>#REF!</f>
        <v>#REF!</v>
      </c>
      <c r="U316" s="147" t="e">
        <f>#REF!</f>
        <v>#REF!</v>
      </c>
      <c r="V316" s="147" t="e">
        <f>#REF!</f>
        <v>#REF!</v>
      </c>
      <c r="W316" s="147" t="e">
        <f>#REF!</f>
        <v>#REF!</v>
      </c>
      <c r="X316" s="147" t="e">
        <f>#REF!</f>
        <v>#REF!</v>
      </c>
      <c r="Y316" s="147">
        <f>Y320+Y318</f>
        <v>1670</v>
      </c>
      <c r="Z316" s="147">
        <f>Z320+Z318</f>
        <v>0</v>
      </c>
      <c r="AA316" s="147">
        <f>AA320+AA318</f>
        <v>1670</v>
      </c>
      <c r="AE316" s="2"/>
    </row>
    <row r="317" spans="1:31" ht="78.75">
      <c r="A317" s="142" t="s">
        <v>231</v>
      </c>
      <c r="B317" s="142"/>
      <c r="C317" s="143" t="s">
        <v>45</v>
      </c>
      <c r="D317" s="143" t="s">
        <v>36</v>
      </c>
      <c r="E317" s="143" t="s">
        <v>143</v>
      </c>
      <c r="F317" s="143" t="s">
        <v>71</v>
      </c>
      <c r="G317" s="147"/>
      <c r="H317" s="147"/>
      <c r="I317" s="147"/>
      <c r="J317" s="147"/>
      <c r="K317" s="147"/>
      <c r="L317" s="147"/>
      <c r="M317" s="144"/>
      <c r="N317" s="144"/>
      <c r="O317" s="144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>
        <f>Y318</f>
        <v>269.12</v>
      </c>
      <c r="Z317" s="147">
        <f>Z318</f>
        <v>0</v>
      </c>
      <c r="AA317" s="147">
        <f>AA318</f>
        <v>269.12</v>
      </c>
      <c r="AE317" s="2"/>
    </row>
    <row r="318" spans="1:31" ht="63">
      <c r="A318" s="142" t="s">
        <v>232</v>
      </c>
      <c r="B318" s="142"/>
      <c r="C318" s="143" t="s">
        <v>45</v>
      </c>
      <c r="D318" s="143" t="s">
        <v>36</v>
      </c>
      <c r="E318" s="143" t="s">
        <v>143</v>
      </c>
      <c r="F318" s="143" t="s">
        <v>237</v>
      </c>
      <c r="G318" s="147"/>
      <c r="H318" s="147"/>
      <c r="I318" s="147"/>
      <c r="J318" s="147"/>
      <c r="K318" s="147"/>
      <c r="L318" s="147"/>
      <c r="M318" s="144"/>
      <c r="N318" s="144"/>
      <c r="O318" s="144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>
        <f>Z318+AA318</f>
        <v>269.12</v>
      </c>
      <c r="Z318" s="147"/>
      <c r="AA318" s="147">
        <v>269.12</v>
      </c>
      <c r="AB318" s="52"/>
      <c r="AC318" s="26"/>
      <c r="AD318" s="32"/>
      <c r="AE318" s="2"/>
    </row>
    <row r="319" spans="1:31" ht="78.75">
      <c r="A319" s="142" t="s">
        <v>256</v>
      </c>
      <c r="B319" s="142"/>
      <c r="C319" s="143" t="s">
        <v>45</v>
      </c>
      <c r="D319" s="143" t="s">
        <v>36</v>
      </c>
      <c r="E319" s="143" t="s">
        <v>143</v>
      </c>
      <c r="F319" s="143" t="s">
        <v>243</v>
      </c>
      <c r="G319" s="147"/>
      <c r="H319" s="147"/>
      <c r="I319" s="147"/>
      <c r="J319" s="147"/>
      <c r="K319" s="147"/>
      <c r="L319" s="147"/>
      <c r="M319" s="144"/>
      <c r="N319" s="144"/>
      <c r="O319" s="144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>
        <f>Y320</f>
        <v>1400.88</v>
      </c>
      <c r="Z319" s="147">
        <f>Z320</f>
        <v>0</v>
      </c>
      <c r="AA319" s="147">
        <f>AA320</f>
        <v>1400.88</v>
      </c>
      <c r="AB319" s="52"/>
      <c r="AC319" s="26"/>
      <c r="AD319" s="32"/>
      <c r="AE319" s="2"/>
    </row>
    <row r="320" spans="1:31" ht="47.25">
      <c r="A320" s="142" t="s">
        <v>245</v>
      </c>
      <c r="B320" s="142"/>
      <c r="C320" s="143" t="s">
        <v>45</v>
      </c>
      <c r="D320" s="143" t="s">
        <v>36</v>
      </c>
      <c r="E320" s="143" t="s">
        <v>143</v>
      </c>
      <c r="F320" s="143" t="s">
        <v>244</v>
      </c>
      <c r="G320" s="147"/>
      <c r="H320" s="147"/>
      <c r="I320" s="147"/>
      <c r="J320" s="147"/>
      <c r="K320" s="147"/>
      <c r="L320" s="147"/>
      <c r="M320" s="144"/>
      <c r="N320" s="144"/>
      <c r="O320" s="144"/>
      <c r="P320" s="147"/>
      <c r="Q320" s="147"/>
      <c r="R320" s="147"/>
      <c r="S320" s="147"/>
      <c r="T320" s="147"/>
      <c r="U320" s="147"/>
      <c r="V320" s="147"/>
      <c r="W320" s="148"/>
      <c r="X320" s="148"/>
      <c r="Y320" s="144">
        <f>Z320+AA320</f>
        <v>1400.88</v>
      </c>
      <c r="Z320" s="147"/>
      <c r="AA320" s="147">
        <v>1400.88</v>
      </c>
      <c r="AB320" s="52"/>
      <c r="AC320" s="26"/>
      <c r="AD320" s="32"/>
      <c r="AE320" s="2"/>
    </row>
    <row r="321" spans="1:31" ht="63">
      <c r="A321" s="163" t="s">
        <v>121</v>
      </c>
      <c r="B321" s="163"/>
      <c r="C321" s="164" t="s">
        <v>45</v>
      </c>
      <c r="D321" s="164" t="s">
        <v>36</v>
      </c>
      <c r="E321" s="164" t="s">
        <v>207</v>
      </c>
      <c r="F321" s="164" t="s">
        <v>37</v>
      </c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6"/>
      <c r="T321" s="166"/>
      <c r="U321" s="166"/>
      <c r="V321" s="166"/>
      <c r="W321" s="166"/>
      <c r="X321" s="166"/>
      <c r="Y321" s="166">
        <f>Y325+Y322</f>
        <v>523.36</v>
      </c>
      <c r="Z321" s="166">
        <f>Z325+Z322</f>
        <v>523.36</v>
      </c>
      <c r="AA321" s="166">
        <f>AA325+AA322</f>
        <v>0</v>
      </c>
      <c r="AB321" s="52"/>
      <c r="AC321" s="26"/>
      <c r="AD321" s="32"/>
      <c r="AE321" s="2"/>
    </row>
    <row r="322" spans="1:31" ht="47.25">
      <c r="A322" s="142" t="s">
        <v>127</v>
      </c>
      <c r="B322" s="142"/>
      <c r="C322" s="143" t="s">
        <v>45</v>
      </c>
      <c r="D322" s="143" t="s">
        <v>36</v>
      </c>
      <c r="E322" s="143" t="s">
        <v>209</v>
      </c>
      <c r="F322" s="143" t="s">
        <v>37</v>
      </c>
      <c r="G322" s="147"/>
      <c r="H322" s="147"/>
      <c r="I322" s="147"/>
      <c r="J322" s="147"/>
      <c r="K322" s="147"/>
      <c r="L322" s="147"/>
      <c r="M322" s="144"/>
      <c r="N322" s="144"/>
      <c r="O322" s="144"/>
      <c r="P322" s="147"/>
      <c r="Q322" s="147"/>
      <c r="R322" s="147"/>
      <c r="S322" s="147"/>
      <c r="T322" s="147"/>
      <c r="U322" s="147"/>
      <c r="V322" s="147"/>
      <c r="W322" s="148"/>
      <c r="X322" s="148"/>
      <c r="Y322" s="144">
        <f>Y324</f>
        <v>106.36</v>
      </c>
      <c r="Z322" s="144">
        <f>Z324</f>
        <v>106.36</v>
      </c>
      <c r="AA322" s="144">
        <f>AA324</f>
        <v>0</v>
      </c>
      <c r="AB322" s="52"/>
      <c r="AC322" s="26"/>
      <c r="AD322" s="32"/>
      <c r="AE322" s="2"/>
    </row>
    <row r="323" spans="1:31" ht="141.75">
      <c r="A323" s="142" t="s">
        <v>257</v>
      </c>
      <c r="B323" s="142"/>
      <c r="C323" s="143" t="s">
        <v>45</v>
      </c>
      <c r="D323" s="143" t="s">
        <v>36</v>
      </c>
      <c r="E323" s="143" t="s">
        <v>209</v>
      </c>
      <c r="F323" s="143" t="s">
        <v>68</v>
      </c>
      <c r="G323" s="147"/>
      <c r="H323" s="147"/>
      <c r="I323" s="147"/>
      <c r="J323" s="147"/>
      <c r="K323" s="147"/>
      <c r="L323" s="147"/>
      <c r="M323" s="144"/>
      <c r="N323" s="144"/>
      <c r="O323" s="144"/>
      <c r="P323" s="147"/>
      <c r="Q323" s="147"/>
      <c r="R323" s="147"/>
      <c r="S323" s="147"/>
      <c r="T323" s="147"/>
      <c r="U323" s="147"/>
      <c r="V323" s="147"/>
      <c r="W323" s="148"/>
      <c r="X323" s="148"/>
      <c r="Y323" s="144">
        <f>Y324</f>
        <v>106.36</v>
      </c>
      <c r="Z323" s="144">
        <f>Z324</f>
        <v>106.36</v>
      </c>
      <c r="AA323" s="144">
        <f>AA324</f>
        <v>0</v>
      </c>
      <c r="AB323" s="52"/>
      <c r="AC323" s="26"/>
      <c r="AD323" s="32"/>
      <c r="AE323" s="2"/>
    </row>
    <row r="324" spans="1:31" ht="47.25">
      <c r="A324" s="142" t="s">
        <v>258</v>
      </c>
      <c r="B324" s="142"/>
      <c r="C324" s="143" t="s">
        <v>45</v>
      </c>
      <c r="D324" s="143" t="s">
        <v>36</v>
      </c>
      <c r="E324" s="143" t="s">
        <v>209</v>
      </c>
      <c r="F324" s="143" t="s">
        <v>247</v>
      </c>
      <c r="G324" s="147"/>
      <c r="H324" s="147"/>
      <c r="I324" s="147"/>
      <c r="J324" s="147"/>
      <c r="K324" s="147"/>
      <c r="L324" s="147"/>
      <c r="M324" s="144"/>
      <c r="N324" s="144"/>
      <c r="O324" s="144"/>
      <c r="P324" s="147"/>
      <c r="Q324" s="147"/>
      <c r="R324" s="147"/>
      <c r="S324" s="147"/>
      <c r="T324" s="147"/>
      <c r="U324" s="147"/>
      <c r="V324" s="147"/>
      <c r="W324" s="148"/>
      <c r="X324" s="148"/>
      <c r="Y324" s="144">
        <f>Z324</f>
        <v>106.36</v>
      </c>
      <c r="Z324" s="147">
        <f>150-43.64</f>
        <v>106.36</v>
      </c>
      <c r="AA324" s="147"/>
      <c r="AB324" s="52"/>
      <c r="AC324" s="26"/>
      <c r="AD324" s="32"/>
      <c r="AE324" s="2"/>
    </row>
    <row r="325" spans="1:31" ht="78.75">
      <c r="A325" s="150" t="s">
        <v>125</v>
      </c>
      <c r="B325" s="150"/>
      <c r="C325" s="143" t="s">
        <v>45</v>
      </c>
      <c r="D325" s="143" t="s">
        <v>36</v>
      </c>
      <c r="E325" s="143" t="s">
        <v>208</v>
      </c>
      <c r="F325" s="143" t="s">
        <v>37</v>
      </c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7"/>
      <c r="T325" s="147"/>
      <c r="U325" s="147"/>
      <c r="V325" s="147"/>
      <c r="W325" s="147"/>
      <c r="X325" s="147"/>
      <c r="Y325" s="147">
        <f>Y329+Y331+Y327</f>
        <v>417</v>
      </c>
      <c r="Z325" s="147">
        <f>Z329+Z331+Z327</f>
        <v>417</v>
      </c>
      <c r="AA325" s="147">
        <f>AA329+AA331+AA327</f>
        <v>0</v>
      </c>
      <c r="AB325" s="52"/>
      <c r="AC325" s="26"/>
      <c r="AD325" s="32"/>
      <c r="AE325" s="2"/>
    </row>
    <row r="326" spans="1:31" ht="141.75">
      <c r="A326" s="142" t="s">
        <v>257</v>
      </c>
      <c r="B326" s="142"/>
      <c r="C326" s="143" t="s">
        <v>45</v>
      </c>
      <c r="D326" s="143" t="s">
        <v>36</v>
      </c>
      <c r="E326" s="143" t="s">
        <v>208</v>
      </c>
      <c r="F326" s="143" t="s">
        <v>68</v>
      </c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7"/>
      <c r="T326" s="147"/>
      <c r="U326" s="147"/>
      <c r="V326" s="147"/>
      <c r="W326" s="147"/>
      <c r="X326" s="147"/>
      <c r="Y326" s="147">
        <f>Y327</f>
        <v>25</v>
      </c>
      <c r="Z326" s="147">
        <f>Z327</f>
        <v>25</v>
      </c>
      <c r="AA326" s="147">
        <f>AA327</f>
        <v>0</v>
      </c>
      <c r="AB326" s="52"/>
      <c r="AC326" s="26"/>
      <c r="AD326" s="32"/>
      <c r="AE326" s="2"/>
    </row>
    <row r="327" spans="1:31" ht="47.25">
      <c r="A327" s="142" t="s">
        <v>258</v>
      </c>
      <c r="B327" s="142"/>
      <c r="C327" s="143" t="s">
        <v>45</v>
      </c>
      <c r="D327" s="143" t="s">
        <v>36</v>
      </c>
      <c r="E327" s="143" t="s">
        <v>208</v>
      </c>
      <c r="F327" s="143" t="s">
        <v>247</v>
      </c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7"/>
      <c r="T327" s="147"/>
      <c r="U327" s="147"/>
      <c r="V327" s="147"/>
      <c r="W327" s="147"/>
      <c r="X327" s="147"/>
      <c r="Y327" s="147">
        <f>Z327</f>
        <v>25</v>
      </c>
      <c r="Z327" s="147">
        <v>25</v>
      </c>
      <c r="AA327" s="147"/>
      <c r="AB327" s="52"/>
      <c r="AC327" s="26"/>
      <c r="AD327" s="32"/>
      <c r="AE327" s="2"/>
    </row>
    <row r="328" spans="1:31" ht="78.75">
      <c r="A328" s="142" t="s">
        <v>231</v>
      </c>
      <c r="B328" s="142"/>
      <c r="C328" s="143" t="s">
        <v>45</v>
      </c>
      <c r="D328" s="143" t="s">
        <v>36</v>
      </c>
      <c r="E328" s="143" t="s">
        <v>208</v>
      </c>
      <c r="F328" s="143" t="s">
        <v>71</v>
      </c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7"/>
      <c r="T328" s="147"/>
      <c r="U328" s="147"/>
      <c r="V328" s="147"/>
      <c r="W328" s="147"/>
      <c r="X328" s="147"/>
      <c r="Y328" s="147">
        <f>Y329</f>
        <v>150.2</v>
      </c>
      <c r="Z328" s="147">
        <f>Z329</f>
        <v>150.2</v>
      </c>
      <c r="AA328" s="147">
        <f>AA329</f>
        <v>0</v>
      </c>
      <c r="AB328" s="52"/>
      <c r="AC328" s="26"/>
      <c r="AD328" s="32"/>
      <c r="AE328" s="2"/>
    </row>
    <row r="329" spans="1:31" ht="63">
      <c r="A329" s="142" t="s">
        <v>232</v>
      </c>
      <c r="B329" s="142"/>
      <c r="C329" s="143" t="s">
        <v>45</v>
      </c>
      <c r="D329" s="143" t="s">
        <v>36</v>
      </c>
      <c r="E329" s="143" t="s">
        <v>208</v>
      </c>
      <c r="F329" s="143" t="s">
        <v>237</v>
      </c>
      <c r="G329" s="143" t="s">
        <v>72</v>
      </c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7"/>
      <c r="V329" s="147"/>
      <c r="W329" s="147"/>
      <c r="X329" s="148"/>
      <c r="Y329" s="147">
        <f>Z329+AA329</f>
        <v>150.2</v>
      </c>
      <c r="Z329" s="144">
        <v>150.2</v>
      </c>
      <c r="AA329" s="147"/>
      <c r="AB329" s="52"/>
      <c r="AC329" s="26"/>
      <c r="AD329" s="32"/>
      <c r="AE329" s="2"/>
    </row>
    <row r="330" spans="1:31" ht="78.75">
      <c r="A330" s="142" t="s">
        <v>256</v>
      </c>
      <c r="B330" s="142"/>
      <c r="C330" s="143" t="s">
        <v>45</v>
      </c>
      <c r="D330" s="143" t="s">
        <v>36</v>
      </c>
      <c r="E330" s="143" t="s">
        <v>208</v>
      </c>
      <c r="F330" s="143" t="s">
        <v>243</v>
      </c>
      <c r="G330" s="143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7"/>
      <c r="V330" s="147"/>
      <c r="W330" s="147"/>
      <c r="X330" s="148"/>
      <c r="Y330" s="147">
        <f>Y331</f>
        <v>241.8</v>
      </c>
      <c r="Z330" s="147">
        <f>Z331</f>
        <v>241.8</v>
      </c>
      <c r="AA330" s="147">
        <f>AA331</f>
        <v>0</v>
      </c>
      <c r="AB330" s="52"/>
      <c r="AC330" s="26"/>
      <c r="AD330" s="32"/>
      <c r="AE330" s="2"/>
    </row>
    <row r="331" spans="1:31" ht="47.25">
      <c r="A331" s="142" t="s">
        <v>245</v>
      </c>
      <c r="B331" s="142"/>
      <c r="C331" s="143" t="s">
        <v>45</v>
      </c>
      <c r="D331" s="143" t="s">
        <v>36</v>
      </c>
      <c r="E331" s="143" t="s">
        <v>208</v>
      </c>
      <c r="F331" s="143" t="s">
        <v>244</v>
      </c>
      <c r="G331" s="147"/>
      <c r="H331" s="147"/>
      <c r="I331" s="147"/>
      <c r="J331" s="147"/>
      <c r="K331" s="147"/>
      <c r="L331" s="147"/>
      <c r="M331" s="144"/>
      <c r="N331" s="144"/>
      <c r="O331" s="144"/>
      <c r="P331" s="147"/>
      <c r="Q331" s="147"/>
      <c r="R331" s="147"/>
      <c r="S331" s="147"/>
      <c r="T331" s="147"/>
      <c r="U331" s="147"/>
      <c r="V331" s="147"/>
      <c r="W331" s="148"/>
      <c r="X331" s="148"/>
      <c r="Y331" s="147">
        <f>Z331+AA331</f>
        <v>241.8</v>
      </c>
      <c r="Z331" s="147">
        <v>241.8</v>
      </c>
      <c r="AA331" s="147"/>
      <c r="AB331" s="52"/>
      <c r="AC331" s="26"/>
      <c r="AD331" s="32"/>
      <c r="AE331" s="2"/>
    </row>
    <row r="332" spans="1:31" ht="94.5">
      <c r="A332" s="142" t="s">
        <v>192</v>
      </c>
      <c r="B332" s="142"/>
      <c r="C332" s="143" t="s">
        <v>45</v>
      </c>
      <c r="D332" s="143" t="s">
        <v>36</v>
      </c>
      <c r="E332" s="143" t="s">
        <v>194</v>
      </c>
      <c r="F332" s="143" t="s">
        <v>37</v>
      </c>
      <c r="G332" s="143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7"/>
      <c r="V332" s="147"/>
      <c r="W332" s="147"/>
      <c r="X332" s="148"/>
      <c r="Y332" s="144">
        <f>Y333</f>
        <v>100</v>
      </c>
      <c r="Z332" s="144">
        <f>Z333</f>
        <v>100</v>
      </c>
      <c r="AA332" s="144">
        <f>AA333</f>
        <v>0</v>
      </c>
      <c r="AB332" s="52"/>
      <c r="AC332" s="26"/>
      <c r="AD332" s="32"/>
      <c r="AE332" s="2"/>
    </row>
    <row r="333" spans="1:31" ht="78.75">
      <c r="A333" s="142" t="s">
        <v>111</v>
      </c>
      <c r="B333" s="142"/>
      <c r="C333" s="143" t="s">
        <v>45</v>
      </c>
      <c r="D333" s="143" t="s">
        <v>36</v>
      </c>
      <c r="E333" s="149" t="s">
        <v>269</v>
      </c>
      <c r="F333" s="143" t="s">
        <v>37</v>
      </c>
      <c r="G333" s="143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7"/>
      <c r="V333" s="147"/>
      <c r="W333" s="147"/>
      <c r="X333" s="148"/>
      <c r="Y333" s="144">
        <f>Y335</f>
        <v>100</v>
      </c>
      <c r="Z333" s="144">
        <f>Z335</f>
        <v>100</v>
      </c>
      <c r="AA333" s="144">
        <f>AA335</f>
        <v>0</v>
      </c>
      <c r="AB333" s="52"/>
      <c r="AC333" s="26"/>
      <c r="AD333" s="32"/>
      <c r="AE333" s="2"/>
    </row>
    <row r="334" spans="1:31" ht="78.75">
      <c r="A334" s="142" t="s">
        <v>256</v>
      </c>
      <c r="B334" s="142"/>
      <c r="C334" s="143" t="s">
        <v>45</v>
      </c>
      <c r="D334" s="143" t="s">
        <v>36</v>
      </c>
      <c r="E334" s="149" t="s">
        <v>269</v>
      </c>
      <c r="F334" s="143" t="s">
        <v>243</v>
      </c>
      <c r="G334" s="143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7"/>
      <c r="V334" s="147"/>
      <c r="W334" s="147"/>
      <c r="X334" s="148"/>
      <c r="Y334" s="144">
        <f>Y335</f>
        <v>100</v>
      </c>
      <c r="Z334" s="144">
        <f>Z335</f>
        <v>100</v>
      </c>
      <c r="AA334" s="144"/>
      <c r="AB334" s="52"/>
      <c r="AC334" s="26"/>
      <c r="AD334" s="32"/>
      <c r="AE334" s="2"/>
    </row>
    <row r="335" spans="1:31" ht="47.25">
      <c r="A335" s="142" t="s">
        <v>245</v>
      </c>
      <c r="B335" s="142"/>
      <c r="C335" s="143" t="s">
        <v>45</v>
      </c>
      <c r="D335" s="143" t="s">
        <v>36</v>
      </c>
      <c r="E335" s="149" t="s">
        <v>269</v>
      </c>
      <c r="F335" s="143" t="s">
        <v>244</v>
      </c>
      <c r="G335" s="143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7"/>
      <c r="V335" s="147"/>
      <c r="W335" s="147"/>
      <c r="X335" s="148"/>
      <c r="Y335" s="144">
        <f>Z335+AA335</f>
        <v>100</v>
      </c>
      <c r="Z335" s="144">
        <v>100</v>
      </c>
      <c r="AA335" s="147"/>
      <c r="AB335" s="52"/>
      <c r="AC335" s="26"/>
      <c r="AD335" s="32"/>
      <c r="AE335" s="2"/>
    </row>
    <row r="336" spans="1:31" ht="110.25">
      <c r="A336" s="142" t="s">
        <v>183</v>
      </c>
      <c r="B336" s="142"/>
      <c r="C336" s="143" t="s">
        <v>45</v>
      </c>
      <c r="D336" s="143" t="s">
        <v>36</v>
      </c>
      <c r="E336" s="143" t="s">
        <v>184</v>
      </c>
      <c r="F336" s="143" t="s">
        <v>37</v>
      </c>
      <c r="G336" s="147">
        <v>2170.62</v>
      </c>
      <c r="H336" s="147">
        <v>2170.62</v>
      </c>
      <c r="I336" s="147">
        <v>0</v>
      </c>
      <c r="J336" s="147"/>
      <c r="K336" s="147"/>
      <c r="L336" s="147"/>
      <c r="M336" s="144"/>
      <c r="N336" s="144"/>
      <c r="O336" s="144"/>
      <c r="P336" s="147"/>
      <c r="Q336" s="147"/>
      <c r="R336" s="147"/>
      <c r="S336" s="147"/>
      <c r="T336" s="147"/>
      <c r="U336" s="147"/>
      <c r="V336" s="147"/>
      <c r="W336" s="148"/>
      <c r="X336" s="148"/>
      <c r="Y336" s="147">
        <f>Y337</f>
        <v>3781.08</v>
      </c>
      <c r="Z336" s="147">
        <f>Z337</f>
        <v>3781.08</v>
      </c>
      <c r="AA336" s="147">
        <f>AA337</f>
        <v>0</v>
      </c>
      <c r="AB336" s="52"/>
      <c r="AC336" s="26"/>
      <c r="AD336" s="32"/>
      <c r="AE336" s="2"/>
    </row>
    <row r="337" spans="1:31" ht="78.75">
      <c r="A337" s="146" t="s">
        <v>214</v>
      </c>
      <c r="B337" s="146"/>
      <c r="C337" s="143" t="s">
        <v>45</v>
      </c>
      <c r="D337" s="143" t="s">
        <v>36</v>
      </c>
      <c r="E337" s="143" t="s">
        <v>215</v>
      </c>
      <c r="F337" s="143" t="s">
        <v>37</v>
      </c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7"/>
      <c r="T337" s="147"/>
      <c r="U337" s="147"/>
      <c r="V337" s="147"/>
      <c r="W337" s="147"/>
      <c r="X337" s="147"/>
      <c r="Y337" s="147">
        <f>Y338+Y341</f>
        <v>3781.08</v>
      </c>
      <c r="Z337" s="147">
        <f>Z338+Z341</f>
        <v>3781.08</v>
      </c>
      <c r="AA337" s="147">
        <f>AA338+AA341</f>
        <v>0</v>
      </c>
      <c r="AB337" s="52"/>
      <c r="AC337" s="26"/>
      <c r="AD337" s="32"/>
      <c r="AE337" s="2"/>
    </row>
    <row r="338" spans="1:31" ht="63">
      <c r="A338" s="142" t="s">
        <v>216</v>
      </c>
      <c r="B338" s="142"/>
      <c r="C338" s="143" t="s">
        <v>45</v>
      </c>
      <c r="D338" s="143" t="s">
        <v>36</v>
      </c>
      <c r="E338" s="143" t="s">
        <v>217</v>
      </c>
      <c r="F338" s="143" t="s">
        <v>37</v>
      </c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7"/>
      <c r="T338" s="147"/>
      <c r="U338" s="147"/>
      <c r="V338" s="147"/>
      <c r="W338" s="147"/>
      <c r="X338" s="147"/>
      <c r="Y338" s="147">
        <f aca="true" t="shared" si="34" ref="Y338:AA339">Y339</f>
        <v>1660.29</v>
      </c>
      <c r="Z338" s="147">
        <f t="shared" si="34"/>
        <v>1660.29</v>
      </c>
      <c r="AA338" s="147">
        <f t="shared" si="34"/>
        <v>0</v>
      </c>
      <c r="AB338" s="52"/>
      <c r="AC338" s="26"/>
      <c r="AD338" s="32"/>
      <c r="AE338" s="2"/>
    </row>
    <row r="339" spans="1:31" ht="78.75">
      <c r="A339" s="142" t="s">
        <v>231</v>
      </c>
      <c r="B339" s="142"/>
      <c r="C339" s="143" t="s">
        <v>45</v>
      </c>
      <c r="D339" s="143" t="s">
        <v>36</v>
      </c>
      <c r="E339" s="143" t="s">
        <v>217</v>
      </c>
      <c r="F339" s="143" t="s">
        <v>71</v>
      </c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7"/>
      <c r="T339" s="147"/>
      <c r="U339" s="147"/>
      <c r="V339" s="147"/>
      <c r="W339" s="147"/>
      <c r="X339" s="147"/>
      <c r="Y339" s="147">
        <f t="shared" si="34"/>
        <v>1660.29</v>
      </c>
      <c r="Z339" s="147">
        <f t="shared" si="34"/>
        <v>1660.29</v>
      </c>
      <c r="AA339" s="147">
        <f t="shared" si="34"/>
        <v>0</v>
      </c>
      <c r="AB339" s="52"/>
      <c r="AC339" s="26"/>
      <c r="AD339" s="32"/>
      <c r="AE339" s="2"/>
    </row>
    <row r="340" spans="1:31" ht="63">
      <c r="A340" s="142" t="s">
        <v>232</v>
      </c>
      <c r="B340" s="142"/>
      <c r="C340" s="143" t="s">
        <v>45</v>
      </c>
      <c r="D340" s="143" t="s">
        <v>36</v>
      </c>
      <c r="E340" s="143" t="s">
        <v>217</v>
      </c>
      <c r="F340" s="143" t="s">
        <v>237</v>
      </c>
      <c r="G340" s="143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7"/>
      <c r="V340" s="147"/>
      <c r="W340" s="147"/>
      <c r="X340" s="148"/>
      <c r="Y340" s="144">
        <f>Z340+AA340</f>
        <v>1660.29</v>
      </c>
      <c r="Z340" s="144">
        <f>2248.93-588.64</f>
        <v>1660.29</v>
      </c>
      <c r="AA340" s="144"/>
      <c r="AB340" s="52"/>
      <c r="AC340" s="26"/>
      <c r="AD340" s="32"/>
      <c r="AE340" s="2"/>
    </row>
    <row r="341" spans="1:31" ht="90">
      <c r="A341" s="169" t="s">
        <v>299</v>
      </c>
      <c r="B341" s="169"/>
      <c r="C341" s="143" t="s">
        <v>45</v>
      </c>
      <c r="D341" s="143" t="s">
        <v>36</v>
      </c>
      <c r="E341" s="143" t="s">
        <v>268</v>
      </c>
      <c r="F341" s="143" t="s">
        <v>37</v>
      </c>
      <c r="G341" s="143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7"/>
      <c r="V341" s="147"/>
      <c r="W341" s="147"/>
      <c r="X341" s="148"/>
      <c r="Y341" s="144">
        <f aca="true" t="shared" si="35" ref="Y341:AA342">Y342</f>
        <v>2120.79</v>
      </c>
      <c r="Z341" s="144">
        <f t="shared" si="35"/>
        <v>2120.79</v>
      </c>
      <c r="AA341" s="144">
        <f t="shared" si="35"/>
        <v>0</v>
      </c>
      <c r="AB341" s="52"/>
      <c r="AC341" s="26"/>
      <c r="AD341" s="32"/>
      <c r="AE341" s="2"/>
    </row>
    <row r="342" spans="1:31" ht="78.75">
      <c r="A342" s="142" t="s">
        <v>285</v>
      </c>
      <c r="B342" s="142"/>
      <c r="C342" s="143" t="s">
        <v>45</v>
      </c>
      <c r="D342" s="143" t="s">
        <v>36</v>
      </c>
      <c r="E342" s="143" t="s">
        <v>268</v>
      </c>
      <c r="F342" s="143" t="s">
        <v>286</v>
      </c>
      <c r="G342" s="143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7"/>
      <c r="V342" s="147"/>
      <c r="W342" s="147"/>
      <c r="X342" s="148"/>
      <c r="Y342" s="144">
        <f t="shared" si="35"/>
        <v>2120.79</v>
      </c>
      <c r="Z342" s="144">
        <f t="shared" si="35"/>
        <v>2120.79</v>
      </c>
      <c r="AA342" s="144">
        <f t="shared" si="35"/>
        <v>0</v>
      </c>
      <c r="AB342" s="52"/>
      <c r="AC342" s="26"/>
      <c r="AD342" s="32"/>
      <c r="AE342" s="2"/>
    </row>
    <row r="343" spans="1:31" ht="31.5">
      <c r="A343" s="142" t="s">
        <v>287</v>
      </c>
      <c r="B343" s="142"/>
      <c r="C343" s="143" t="s">
        <v>45</v>
      </c>
      <c r="D343" s="143" t="s">
        <v>36</v>
      </c>
      <c r="E343" s="143" t="s">
        <v>268</v>
      </c>
      <c r="F343" s="143" t="s">
        <v>288</v>
      </c>
      <c r="G343" s="143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7"/>
      <c r="V343" s="147"/>
      <c r="W343" s="147"/>
      <c r="X343" s="148"/>
      <c r="Y343" s="144">
        <f>Z343+AA343</f>
        <v>2120.79</v>
      </c>
      <c r="Z343" s="144">
        <f>3129.98-440.69-568.5</f>
        <v>2120.79</v>
      </c>
      <c r="AA343" s="144"/>
      <c r="AB343" s="52"/>
      <c r="AC343" s="26"/>
      <c r="AD343" s="32"/>
      <c r="AE343" s="2"/>
    </row>
    <row r="344" spans="1:31" ht="47.25">
      <c r="A344" s="142" t="s">
        <v>164</v>
      </c>
      <c r="B344" s="142"/>
      <c r="C344" s="143" t="s">
        <v>45</v>
      </c>
      <c r="D344" s="143" t="s">
        <v>36</v>
      </c>
      <c r="E344" s="143" t="s">
        <v>87</v>
      </c>
      <c r="F344" s="143" t="s">
        <v>37</v>
      </c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7"/>
      <c r="T344" s="147"/>
      <c r="U344" s="147"/>
      <c r="V344" s="147"/>
      <c r="W344" s="147"/>
      <c r="X344" s="147"/>
      <c r="Y344" s="147">
        <f>Y345+Y354+Y357</f>
        <v>128607.75</v>
      </c>
      <c r="Z344" s="147">
        <f>Z345+Z354+Z357</f>
        <v>29984.75</v>
      </c>
      <c r="AA344" s="147">
        <f>AA345+AA354+AA357</f>
        <v>98623</v>
      </c>
      <c r="AB344" s="52"/>
      <c r="AC344" s="26"/>
      <c r="AD344" s="32"/>
      <c r="AE344" s="2"/>
    </row>
    <row r="345" spans="1:31" ht="78.75">
      <c r="A345" s="142" t="s">
        <v>111</v>
      </c>
      <c r="B345" s="142"/>
      <c r="C345" s="143" t="s">
        <v>45</v>
      </c>
      <c r="D345" s="143" t="s">
        <v>36</v>
      </c>
      <c r="E345" s="143" t="s">
        <v>112</v>
      </c>
      <c r="F345" s="143" t="s">
        <v>37</v>
      </c>
      <c r="G345" s="147">
        <v>18992.1</v>
      </c>
      <c r="H345" s="147">
        <v>18992.1</v>
      </c>
      <c r="I345" s="147"/>
      <c r="J345" s="147">
        <v>254.1</v>
      </c>
      <c r="K345" s="147">
        <v>254.1</v>
      </c>
      <c r="L345" s="147"/>
      <c r="M345" s="144">
        <v>19246.2</v>
      </c>
      <c r="N345" s="144">
        <v>19246.2</v>
      </c>
      <c r="O345" s="144">
        <v>0</v>
      </c>
      <c r="P345" s="147">
        <f>1473.5+1096</f>
        <v>2569.5</v>
      </c>
      <c r="Q345" s="147">
        <f>1473.5+1096</f>
        <v>2569.5</v>
      </c>
      <c r="R345" s="147"/>
      <c r="S345" s="147" t="e">
        <f>#REF!</f>
        <v>#REF!</v>
      </c>
      <c r="T345" s="147" t="e">
        <f>#REF!</f>
        <v>#REF!</v>
      </c>
      <c r="U345" s="147" t="e">
        <f>#REF!</f>
        <v>#REF!</v>
      </c>
      <c r="V345" s="147" t="e">
        <f>#REF!</f>
        <v>#REF!</v>
      </c>
      <c r="W345" s="147" t="e">
        <f>#REF!</f>
        <v>#REF!</v>
      </c>
      <c r="X345" s="147" t="e">
        <f>#REF!</f>
        <v>#REF!</v>
      </c>
      <c r="Y345" s="147">
        <f>Y346+Y348+Y350+Y352</f>
        <v>21868.98</v>
      </c>
      <c r="Z345" s="147">
        <f>Z346+Z348+Z350+Z352</f>
        <v>21868.98</v>
      </c>
      <c r="AA345" s="147">
        <f>AA346+AA348+AA350+AA352</f>
        <v>0</v>
      </c>
      <c r="AB345" s="52"/>
      <c r="AC345" s="26"/>
      <c r="AD345" s="32"/>
      <c r="AE345" s="2"/>
    </row>
    <row r="346" spans="1:31" ht="141.75">
      <c r="A346" s="142" t="s">
        <v>257</v>
      </c>
      <c r="B346" s="142"/>
      <c r="C346" s="143" t="s">
        <v>45</v>
      </c>
      <c r="D346" s="143" t="s">
        <v>36</v>
      </c>
      <c r="E346" s="143" t="s">
        <v>112</v>
      </c>
      <c r="F346" s="143" t="s">
        <v>68</v>
      </c>
      <c r="G346" s="147"/>
      <c r="H346" s="147"/>
      <c r="I346" s="147"/>
      <c r="J346" s="147"/>
      <c r="K346" s="147"/>
      <c r="L346" s="147"/>
      <c r="M346" s="144"/>
      <c r="N346" s="144"/>
      <c r="O346" s="144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>
        <f>Y347</f>
        <v>2684.09</v>
      </c>
      <c r="Z346" s="147">
        <f>Z347</f>
        <v>2684.09</v>
      </c>
      <c r="AA346" s="147">
        <f>AA347</f>
        <v>0</v>
      </c>
      <c r="AB346" s="52"/>
      <c r="AC346" s="26"/>
      <c r="AD346" s="32"/>
      <c r="AE346" s="2"/>
    </row>
    <row r="347" spans="1:31" ht="47.25">
      <c r="A347" s="142" t="s">
        <v>258</v>
      </c>
      <c r="B347" s="142"/>
      <c r="C347" s="143" t="s">
        <v>45</v>
      </c>
      <c r="D347" s="143" t="s">
        <v>36</v>
      </c>
      <c r="E347" s="143" t="s">
        <v>112</v>
      </c>
      <c r="F347" s="143" t="s">
        <v>247</v>
      </c>
      <c r="G347" s="143" t="s">
        <v>69</v>
      </c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7"/>
      <c r="V347" s="147"/>
      <c r="W347" s="147"/>
      <c r="X347" s="148"/>
      <c r="Y347" s="144">
        <f>Z347+AA347</f>
        <v>2684.09</v>
      </c>
      <c r="Z347" s="144">
        <v>2684.09</v>
      </c>
      <c r="AA347" s="147"/>
      <c r="AE347" s="2"/>
    </row>
    <row r="348" spans="1:31" ht="78.75">
      <c r="A348" s="142" t="s">
        <v>231</v>
      </c>
      <c r="B348" s="142"/>
      <c r="C348" s="143" t="s">
        <v>45</v>
      </c>
      <c r="D348" s="143" t="s">
        <v>36</v>
      </c>
      <c r="E348" s="143" t="s">
        <v>112</v>
      </c>
      <c r="F348" s="143" t="s">
        <v>71</v>
      </c>
      <c r="G348" s="143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7"/>
      <c r="V348" s="147"/>
      <c r="W348" s="147"/>
      <c r="X348" s="148"/>
      <c r="Y348" s="144">
        <f>Y349</f>
        <v>4210.74</v>
      </c>
      <c r="Z348" s="144">
        <f>Z349</f>
        <v>4210.74</v>
      </c>
      <c r="AA348" s="144"/>
      <c r="AE348" s="2"/>
    </row>
    <row r="349" spans="1:31" ht="63">
      <c r="A349" s="142" t="s">
        <v>232</v>
      </c>
      <c r="B349" s="142"/>
      <c r="C349" s="143" t="s">
        <v>45</v>
      </c>
      <c r="D349" s="143" t="s">
        <v>36</v>
      </c>
      <c r="E349" s="143" t="s">
        <v>112</v>
      </c>
      <c r="F349" s="143" t="s">
        <v>237</v>
      </c>
      <c r="G349" s="143" t="s">
        <v>72</v>
      </c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7"/>
      <c r="V349" s="147"/>
      <c r="W349" s="147"/>
      <c r="X349" s="148"/>
      <c r="Y349" s="144">
        <f>Z349+AA349</f>
        <v>4210.74</v>
      </c>
      <c r="Z349" s="144">
        <f>4158.74+52</f>
        <v>4210.74</v>
      </c>
      <c r="AA349" s="144"/>
      <c r="AE349" s="2"/>
    </row>
    <row r="350" spans="1:31" ht="78.75">
      <c r="A350" s="142" t="s">
        <v>256</v>
      </c>
      <c r="B350" s="142"/>
      <c r="C350" s="143" t="s">
        <v>45</v>
      </c>
      <c r="D350" s="143" t="s">
        <v>36</v>
      </c>
      <c r="E350" s="143" t="s">
        <v>112</v>
      </c>
      <c r="F350" s="143" t="s">
        <v>243</v>
      </c>
      <c r="G350" s="143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7"/>
      <c r="V350" s="147"/>
      <c r="W350" s="147"/>
      <c r="X350" s="148"/>
      <c r="Y350" s="144">
        <f>Y351</f>
        <v>14840.15</v>
      </c>
      <c r="Z350" s="144">
        <f>Z351</f>
        <v>14840.15</v>
      </c>
      <c r="AA350" s="144">
        <f>AA351</f>
        <v>0</v>
      </c>
      <c r="AE350" s="2"/>
    </row>
    <row r="351" spans="1:31" ht="47.25">
      <c r="A351" s="142" t="s">
        <v>245</v>
      </c>
      <c r="B351" s="142"/>
      <c r="C351" s="143" t="s">
        <v>45</v>
      </c>
      <c r="D351" s="143" t="s">
        <v>36</v>
      </c>
      <c r="E351" s="143" t="s">
        <v>112</v>
      </c>
      <c r="F351" s="143" t="s">
        <v>244</v>
      </c>
      <c r="G351" s="143"/>
      <c r="H351" s="147"/>
      <c r="I351" s="147"/>
      <c r="J351" s="147"/>
      <c r="K351" s="147"/>
      <c r="L351" s="147"/>
      <c r="M351" s="147"/>
      <c r="N351" s="144"/>
      <c r="O351" s="144"/>
      <c r="P351" s="144"/>
      <c r="Q351" s="147"/>
      <c r="R351" s="147"/>
      <c r="S351" s="147"/>
      <c r="T351" s="147"/>
      <c r="U351" s="147"/>
      <c r="V351" s="147"/>
      <c r="W351" s="147"/>
      <c r="X351" s="148"/>
      <c r="Y351" s="144">
        <f>Z351+AA351</f>
        <v>14840.15</v>
      </c>
      <c r="Z351" s="147">
        <f>1387.71+12681.04+573.9+197.5</f>
        <v>14840.15</v>
      </c>
      <c r="AA351" s="147"/>
      <c r="AB351" s="52"/>
      <c r="AC351" s="26"/>
      <c r="AD351" s="32"/>
      <c r="AE351" s="2"/>
    </row>
    <row r="352" spans="1:31" ht="15.75">
      <c r="A352" s="142" t="s">
        <v>238</v>
      </c>
      <c r="B352" s="142"/>
      <c r="C352" s="143" t="s">
        <v>45</v>
      </c>
      <c r="D352" s="143" t="s">
        <v>36</v>
      </c>
      <c r="E352" s="143" t="s">
        <v>112</v>
      </c>
      <c r="F352" s="143" t="s">
        <v>241</v>
      </c>
      <c r="G352" s="143"/>
      <c r="H352" s="147"/>
      <c r="I352" s="147"/>
      <c r="J352" s="147"/>
      <c r="K352" s="147"/>
      <c r="L352" s="147"/>
      <c r="M352" s="147"/>
      <c r="N352" s="144"/>
      <c r="O352" s="144"/>
      <c r="P352" s="144"/>
      <c r="Q352" s="147"/>
      <c r="R352" s="147"/>
      <c r="S352" s="147"/>
      <c r="T352" s="147"/>
      <c r="U352" s="147"/>
      <c r="V352" s="147"/>
      <c r="W352" s="147"/>
      <c r="X352" s="148"/>
      <c r="Y352" s="144">
        <f>Y353</f>
        <v>134</v>
      </c>
      <c r="Z352" s="144">
        <f>Z353</f>
        <v>134</v>
      </c>
      <c r="AA352" s="144">
        <f>AA353</f>
        <v>0</v>
      </c>
      <c r="AB352" s="52"/>
      <c r="AC352" s="26"/>
      <c r="AD352" s="32"/>
      <c r="AE352" s="2"/>
    </row>
    <row r="353" spans="1:31" ht="47.25">
      <c r="A353" s="142" t="s">
        <v>255</v>
      </c>
      <c r="B353" s="142"/>
      <c r="C353" s="143" t="s">
        <v>45</v>
      </c>
      <c r="D353" s="143" t="s">
        <v>36</v>
      </c>
      <c r="E353" s="143" t="s">
        <v>112</v>
      </c>
      <c r="F353" s="143" t="s">
        <v>240</v>
      </c>
      <c r="G353" s="143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7"/>
      <c r="V353" s="147"/>
      <c r="W353" s="147"/>
      <c r="X353" s="148"/>
      <c r="Y353" s="144">
        <f>Z353+AA353</f>
        <v>134</v>
      </c>
      <c r="Z353" s="144">
        <f>131+3</f>
        <v>134</v>
      </c>
      <c r="AA353" s="147"/>
      <c r="AB353" s="52"/>
      <c r="AC353" s="26"/>
      <c r="AD353" s="32"/>
      <c r="AE353" s="2"/>
    </row>
    <row r="354" spans="1:31" ht="94.5">
      <c r="A354" s="142" t="s">
        <v>113</v>
      </c>
      <c r="B354" s="142"/>
      <c r="C354" s="143" t="s">
        <v>45</v>
      </c>
      <c r="D354" s="143" t="s">
        <v>36</v>
      </c>
      <c r="E354" s="143" t="s">
        <v>114</v>
      </c>
      <c r="F354" s="143" t="s">
        <v>37</v>
      </c>
      <c r="G354" s="147">
        <v>3703</v>
      </c>
      <c r="H354" s="147">
        <v>3703</v>
      </c>
      <c r="I354" s="147"/>
      <c r="J354" s="147">
        <v>9.4</v>
      </c>
      <c r="K354" s="147">
        <v>9.4</v>
      </c>
      <c r="L354" s="147"/>
      <c r="M354" s="144">
        <v>3712.4</v>
      </c>
      <c r="N354" s="144">
        <v>3712.4</v>
      </c>
      <c r="O354" s="144">
        <v>0</v>
      </c>
      <c r="P354" s="147">
        <v>13.6</v>
      </c>
      <c r="Q354" s="147">
        <v>13.6</v>
      </c>
      <c r="R354" s="147"/>
      <c r="S354" s="147">
        <f aca="true" t="shared" si="36" ref="S354:AA354">S356</f>
        <v>3993.6</v>
      </c>
      <c r="T354" s="147">
        <f t="shared" si="36"/>
        <v>4111.6</v>
      </c>
      <c r="U354" s="147">
        <f t="shared" si="36"/>
        <v>2913.9</v>
      </c>
      <c r="V354" s="147">
        <f t="shared" si="36"/>
        <v>748.3</v>
      </c>
      <c r="W354" s="147">
        <f t="shared" si="36"/>
        <v>0.7087022083860297</v>
      </c>
      <c r="X354" s="147">
        <f t="shared" si="36"/>
        <v>3.894026459975946</v>
      </c>
      <c r="Y354" s="147">
        <f t="shared" si="36"/>
        <v>8115.77</v>
      </c>
      <c r="Z354" s="147">
        <f t="shared" si="36"/>
        <v>8115.77</v>
      </c>
      <c r="AA354" s="147">
        <f t="shared" si="36"/>
        <v>0</v>
      </c>
      <c r="AB354" s="52"/>
      <c r="AC354" s="26"/>
      <c r="AD354" s="32"/>
      <c r="AE354" s="2"/>
    </row>
    <row r="355" spans="1:31" ht="78.75">
      <c r="A355" s="142" t="s">
        <v>256</v>
      </c>
      <c r="B355" s="142"/>
      <c r="C355" s="143" t="s">
        <v>45</v>
      </c>
      <c r="D355" s="143" t="s">
        <v>36</v>
      </c>
      <c r="E355" s="143" t="s">
        <v>114</v>
      </c>
      <c r="F355" s="143" t="s">
        <v>243</v>
      </c>
      <c r="G355" s="147"/>
      <c r="H355" s="147"/>
      <c r="I355" s="147"/>
      <c r="J355" s="147"/>
      <c r="K355" s="147"/>
      <c r="L355" s="147"/>
      <c r="M355" s="144"/>
      <c r="N355" s="144"/>
      <c r="O355" s="144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>
        <f>Y356</f>
        <v>8115.77</v>
      </c>
      <c r="Z355" s="147">
        <f>Z356</f>
        <v>8115.77</v>
      </c>
      <c r="AA355" s="147">
        <f>AA356</f>
        <v>0</v>
      </c>
      <c r="AB355" s="52"/>
      <c r="AC355" s="26"/>
      <c r="AD355" s="32"/>
      <c r="AE355" s="2"/>
    </row>
    <row r="356" spans="1:31" ht="47.25">
      <c r="A356" s="142" t="s">
        <v>245</v>
      </c>
      <c r="B356" s="142"/>
      <c r="C356" s="143" t="s">
        <v>45</v>
      </c>
      <c r="D356" s="143" t="s">
        <v>36</v>
      </c>
      <c r="E356" s="143" t="s">
        <v>114</v>
      </c>
      <c r="F356" s="143" t="s">
        <v>244</v>
      </c>
      <c r="G356" s="147">
        <v>3703</v>
      </c>
      <c r="H356" s="147">
        <v>3703</v>
      </c>
      <c r="I356" s="147"/>
      <c r="J356" s="147">
        <v>9.4</v>
      </c>
      <c r="K356" s="147">
        <v>9.4</v>
      </c>
      <c r="L356" s="147"/>
      <c r="M356" s="144">
        <v>3712.4</v>
      </c>
      <c r="N356" s="144">
        <v>3712.4</v>
      </c>
      <c r="O356" s="144">
        <v>0</v>
      </c>
      <c r="P356" s="147">
        <v>13.6</v>
      </c>
      <c r="Q356" s="147">
        <v>13.6</v>
      </c>
      <c r="R356" s="147"/>
      <c r="S356" s="147">
        <v>3993.6</v>
      </c>
      <c r="T356" s="147">
        <f>3993.6+118</f>
        <v>4111.6</v>
      </c>
      <c r="U356" s="147">
        <v>2913.9</v>
      </c>
      <c r="V356" s="147">
        <v>748.3</v>
      </c>
      <c r="W356" s="148">
        <f>U356/T356</f>
        <v>0.7087022083860297</v>
      </c>
      <c r="X356" s="148">
        <f>U356/V356</f>
        <v>3.894026459975946</v>
      </c>
      <c r="Y356" s="144">
        <f>Z356+AA356</f>
        <v>8115.77</v>
      </c>
      <c r="Z356" s="147">
        <v>8115.77</v>
      </c>
      <c r="AA356" s="147"/>
      <c r="AB356" s="52"/>
      <c r="AC356" s="26"/>
      <c r="AD356" s="32"/>
      <c r="AE356" s="2"/>
    </row>
    <row r="357" spans="1:31" ht="126">
      <c r="A357" s="142" t="s">
        <v>115</v>
      </c>
      <c r="B357" s="142"/>
      <c r="C357" s="143" t="s">
        <v>45</v>
      </c>
      <c r="D357" s="143" t="s">
        <v>36</v>
      </c>
      <c r="E357" s="143" t="s">
        <v>116</v>
      </c>
      <c r="F357" s="143" t="s">
        <v>37</v>
      </c>
      <c r="G357" s="147">
        <v>45713</v>
      </c>
      <c r="H357" s="147"/>
      <c r="I357" s="147">
        <v>45713</v>
      </c>
      <c r="J357" s="147"/>
      <c r="K357" s="147"/>
      <c r="L357" s="147"/>
      <c r="M357" s="144">
        <v>45713</v>
      </c>
      <c r="N357" s="144">
        <v>0</v>
      </c>
      <c r="O357" s="144">
        <v>45713</v>
      </c>
      <c r="P357" s="147"/>
      <c r="Q357" s="147"/>
      <c r="R357" s="147"/>
      <c r="S357" s="147" t="e">
        <f>#REF!</f>
        <v>#REF!</v>
      </c>
      <c r="T357" s="147" t="e">
        <f>#REF!</f>
        <v>#REF!</v>
      </c>
      <c r="U357" s="147" t="e">
        <f>#REF!</f>
        <v>#REF!</v>
      </c>
      <c r="V357" s="147" t="e">
        <f>#REF!</f>
        <v>#REF!</v>
      </c>
      <c r="W357" s="147" t="e">
        <f>#REF!</f>
        <v>#REF!</v>
      </c>
      <c r="X357" s="147" t="e">
        <f>#REF!</f>
        <v>#REF!</v>
      </c>
      <c r="Y357" s="147">
        <f>Y359+Y361+Y363</f>
        <v>98623</v>
      </c>
      <c r="Z357" s="147">
        <f>Z359+Z361+Z363</f>
        <v>0</v>
      </c>
      <c r="AA357" s="147">
        <f>AA359+AA361+AA363</f>
        <v>98623</v>
      </c>
      <c r="AB357" s="52"/>
      <c r="AC357" s="26"/>
      <c r="AD357" s="32"/>
      <c r="AE357" s="2"/>
    </row>
    <row r="358" spans="1:31" ht="141.75">
      <c r="A358" s="142" t="s">
        <v>257</v>
      </c>
      <c r="B358" s="142"/>
      <c r="C358" s="143" t="s">
        <v>45</v>
      </c>
      <c r="D358" s="143" t="s">
        <v>36</v>
      </c>
      <c r="E358" s="143" t="s">
        <v>116</v>
      </c>
      <c r="F358" s="143" t="s">
        <v>68</v>
      </c>
      <c r="G358" s="147"/>
      <c r="H358" s="147"/>
      <c r="I358" s="147"/>
      <c r="J358" s="147"/>
      <c r="K358" s="147"/>
      <c r="L358" s="147"/>
      <c r="M358" s="144"/>
      <c r="N358" s="144"/>
      <c r="O358" s="144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>
        <f>Y359</f>
        <v>23026.66</v>
      </c>
      <c r="Z358" s="147">
        <f>Z359</f>
        <v>0</v>
      </c>
      <c r="AA358" s="147">
        <f>AA359</f>
        <v>23026.66</v>
      </c>
      <c r="AB358" s="52"/>
      <c r="AC358" s="26"/>
      <c r="AD358" s="32"/>
      <c r="AE358" s="2"/>
    </row>
    <row r="359" spans="1:31" ht="47.25">
      <c r="A359" s="142" t="s">
        <v>258</v>
      </c>
      <c r="B359" s="142"/>
      <c r="C359" s="143" t="s">
        <v>45</v>
      </c>
      <c r="D359" s="143" t="s">
        <v>36</v>
      </c>
      <c r="E359" s="143" t="s">
        <v>116</v>
      </c>
      <c r="F359" s="143" t="s">
        <v>247</v>
      </c>
      <c r="G359" s="143" t="s">
        <v>69</v>
      </c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7"/>
      <c r="V359" s="147"/>
      <c r="W359" s="147"/>
      <c r="X359" s="148"/>
      <c r="Y359" s="144">
        <f>Z359+AA359</f>
        <v>23026.66</v>
      </c>
      <c r="Z359" s="144"/>
      <c r="AA359" s="144">
        <f>22886.57+140.09</f>
        <v>23026.66</v>
      </c>
      <c r="AB359" s="52"/>
      <c r="AC359" s="26"/>
      <c r="AD359" s="32"/>
      <c r="AE359" s="2"/>
    </row>
    <row r="360" spans="1:31" ht="78.75">
      <c r="A360" s="142" t="s">
        <v>231</v>
      </c>
      <c r="B360" s="142"/>
      <c r="C360" s="143" t="s">
        <v>45</v>
      </c>
      <c r="D360" s="143" t="s">
        <v>36</v>
      </c>
      <c r="E360" s="143" t="s">
        <v>116</v>
      </c>
      <c r="F360" s="143" t="s">
        <v>71</v>
      </c>
      <c r="G360" s="143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7"/>
      <c r="V360" s="147"/>
      <c r="W360" s="147"/>
      <c r="X360" s="148"/>
      <c r="Y360" s="144">
        <f>Y361</f>
        <v>620.9</v>
      </c>
      <c r="Z360" s="144">
        <f>Z361</f>
        <v>0</v>
      </c>
      <c r="AA360" s="144">
        <f>AA361</f>
        <v>620.9</v>
      </c>
      <c r="AB360" s="52"/>
      <c r="AC360" s="26"/>
      <c r="AD360" s="32"/>
      <c r="AE360" s="2"/>
    </row>
    <row r="361" spans="1:31" ht="63">
      <c r="A361" s="142" t="s">
        <v>232</v>
      </c>
      <c r="B361" s="142"/>
      <c r="C361" s="143" t="s">
        <v>45</v>
      </c>
      <c r="D361" s="143" t="s">
        <v>36</v>
      </c>
      <c r="E361" s="143" t="s">
        <v>116</v>
      </c>
      <c r="F361" s="143" t="s">
        <v>237</v>
      </c>
      <c r="G361" s="143" t="s">
        <v>72</v>
      </c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7"/>
      <c r="V361" s="147"/>
      <c r="W361" s="147"/>
      <c r="X361" s="148"/>
      <c r="Y361" s="144">
        <f>Z361+AA361</f>
        <v>620.9</v>
      </c>
      <c r="Z361" s="147"/>
      <c r="AA361" s="147">
        <f>995.3-374.4</f>
        <v>620.9</v>
      </c>
      <c r="AB361" s="52"/>
      <c r="AC361" s="26"/>
      <c r="AD361" s="32"/>
      <c r="AE361" s="2"/>
    </row>
    <row r="362" spans="1:31" ht="78.75">
      <c r="A362" s="142" t="s">
        <v>256</v>
      </c>
      <c r="B362" s="142"/>
      <c r="C362" s="143" t="s">
        <v>45</v>
      </c>
      <c r="D362" s="143" t="s">
        <v>36</v>
      </c>
      <c r="E362" s="143" t="s">
        <v>116</v>
      </c>
      <c r="F362" s="143" t="s">
        <v>243</v>
      </c>
      <c r="G362" s="143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7"/>
      <c r="V362" s="147"/>
      <c r="W362" s="147"/>
      <c r="X362" s="148"/>
      <c r="Y362" s="144">
        <f>Y363</f>
        <v>74975.44</v>
      </c>
      <c r="Z362" s="144">
        <f>Z363</f>
        <v>0</v>
      </c>
      <c r="AA362" s="144">
        <f>AA363</f>
        <v>74975.44</v>
      </c>
      <c r="AB362" s="52"/>
      <c r="AC362" s="26"/>
      <c r="AD362" s="32"/>
      <c r="AE362" s="2"/>
    </row>
    <row r="363" spans="1:31" ht="47.25">
      <c r="A363" s="142" t="s">
        <v>245</v>
      </c>
      <c r="B363" s="142"/>
      <c r="C363" s="143" t="s">
        <v>45</v>
      </c>
      <c r="D363" s="143" t="s">
        <v>36</v>
      </c>
      <c r="E363" s="143" t="s">
        <v>116</v>
      </c>
      <c r="F363" s="143" t="s">
        <v>244</v>
      </c>
      <c r="G363" s="147"/>
      <c r="H363" s="147"/>
      <c r="I363" s="147"/>
      <c r="J363" s="147"/>
      <c r="K363" s="147"/>
      <c r="L363" s="147"/>
      <c r="M363" s="144"/>
      <c r="N363" s="144"/>
      <c r="O363" s="144"/>
      <c r="P363" s="147"/>
      <c r="Q363" s="147"/>
      <c r="R363" s="147"/>
      <c r="S363" s="147"/>
      <c r="T363" s="147"/>
      <c r="U363" s="147"/>
      <c r="V363" s="147"/>
      <c r="W363" s="148"/>
      <c r="X363" s="148"/>
      <c r="Y363" s="144">
        <f>Z363+AA363</f>
        <v>74975.44</v>
      </c>
      <c r="Z363" s="147"/>
      <c r="AA363" s="147">
        <f>74741.13+234.31</f>
        <v>74975.44</v>
      </c>
      <c r="AB363" s="52"/>
      <c r="AC363" s="26"/>
      <c r="AD363" s="32"/>
      <c r="AE363" s="2"/>
    </row>
    <row r="364" spans="1:31" ht="47.25">
      <c r="A364" s="142" t="s">
        <v>59</v>
      </c>
      <c r="B364" s="142"/>
      <c r="C364" s="143" t="s">
        <v>45</v>
      </c>
      <c r="D364" s="143" t="s">
        <v>44</v>
      </c>
      <c r="E364" s="143" t="s">
        <v>39</v>
      </c>
      <c r="F364" s="143" t="s">
        <v>37</v>
      </c>
      <c r="G364" s="147"/>
      <c r="H364" s="147"/>
      <c r="I364" s="147"/>
      <c r="J364" s="147"/>
      <c r="K364" s="147"/>
      <c r="L364" s="147"/>
      <c r="M364" s="144"/>
      <c r="N364" s="144"/>
      <c r="O364" s="144"/>
      <c r="P364" s="147"/>
      <c r="Q364" s="147"/>
      <c r="R364" s="147"/>
      <c r="S364" s="147" t="e">
        <f>#REF!</f>
        <v>#REF!</v>
      </c>
      <c r="T364" s="147" t="e">
        <f>#REF!</f>
        <v>#REF!</v>
      </c>
      <c r="U364" s="147" t="e">
        <f>#REF!</f>
        <v>#REF!</v>
      </c>
      <c r="V364" s="147" t="e">
        <f>#REF!</f>
        <v>#REF!</v>
      </c>
      <c r="W364" s="147" t="e">
        <f>#REF!</f>
        <v>#REF!</v>
      </c>
      <c r="X364" s="147" t="e">
        <f>#REF!</f>
        <v>#REF!</v>
      </c>
      <c r="Y364" s="147">
        <f aca="true" t="shared" si="37" ref="Y364:AA365">Y365</f>
        <v>30</v>
      </c>
      <c r="Z364" s="147">
        <f t="shared" si="37"/>
        <v>30</v>
      </c>
      <c r="AA364" s="147">
        <f t="shared" si="37"/>
        <v>0</v>
      </c>
      <c r="AB364" s="52" t="e">
        <f>#REF!+AB234+AB253+#REF!+#REF!+#REF!+#REF!+#REF!+#REF!+#REF!+AB224+#REF!</f>
        <v>#REF!</v>
      </c>
      <c r="AD364" s="2"/>
      <c r="AE364" s="2"/>
    </row>
    <row r="365" spans="1:31" ht="78.75">
      <c r="A365" s="142" t="s">
        <v>176</v>
      </c>
      <c r="B365" s="142"/>
      <c r="C365" s="143" t="s">
        <v>45</v>
      </c>
      <c r="D365" s="143" t="s">
        <v>44</v>
      </c>
      <c r="E365" s="139">
        <v>1090000</v>
      </c>
      <c r="F365" s="143" t="s">
        <v>37</v>
      </c>
      <c r="G365" s="147"/>
      <c r="H365" s="147"/>
      <c r="I365" s="147"/>
      <c r="J365" s="147"/>
      <c r="K365" s="147"/>
      <c r="L365" s="147"/>
      <c r="M365" s="144"/>
      <c r="N365" s="144"/>
      <c r="O365" s="144"/>
      <c r="P365" s="147"/>
      <c r="Q365" s="147"/>
      <c r="R365" s="147"/>
      <c r="S365" s="147"/>
      <c r="T365" s="147"/>
      <c r="U365" s="147"/>
      <c r="V365" s="147"/>
      <c r="W365" s="148"/>
      <c r="X365" s="148"/>
      <c r="Y365" s="147">
        <f t="shared" si="37"/>
        <v>30</v>
      </c>
      <c r="Z365" s="147">
        <f t="shared" si="37"/>
        <v>30</v>
      </c>
      <c r="AA365" s="147">
        <f t="shared" si="37"/>
        <v>0</v>
      </c>
      <c r="AE365" s="2"/>
    </row>
    <row r="366" spans="1:31" ht="47.25">
      <c r="A366" s="142" t="s">
        <v>127</v>
      </c>
      <c r="B366" s="142"/>
      <c r="C366" s="143" t="s">
        <v>45</v>
      </c>
      <c r="D366" s="143" t="s">
        <v>44</v>
      </c>
      <c r="E366" s="139">
        <v>1092313</v>
      </c>
      <c r="F366" s="143" t="s">
        <v>37</v>
      </c>
      <c r="G366" s="147"/>
      <c r="H366" s="147"/>
      <c r="I366" s="147"/>
      <c r="J366" s="147"/>
      <c r="K366" s="147"/>
      <c r="L366" s="147"/>
      <c r="M366" s="144"/>
      <c r="N366" s="144"/>
      <c r="O366" s="144"/>
      <c r="P366" s="147"/>
      <c r="Q366" s="147"/>
      <c r="R366" s="147"/>
      <c r="S366" s="147"/>
      <c r="T366" s="147"/>
      <c r="U366" s="147"/>
      <c r="V366" s="147"/>
      <c r="W366" s="148"/>
      <c r="X366" s="148"/>
      <c r="Y366" s="147">
        <f>Y368</f>
        <v>30</v>
      </c>
      <c r="Z366" s="147">
        <f>Z368</f>
        <v>30</v>
      </c>
      <c r="AA366" s="147">
        <f>AA368</f>
        <v>0</v>
      </c>
      <c r="AE366" s="2"/>
    </row>
    <row r="367" spans="1:31" ht="78.75">
      <c r="A367" s="142" t="s">
        <v>231</v>
      </c>
      <c r="B367" s="142"/>
      <c r="C367" s="143" t="s">
        <v>45</v>
      </c>
      <c r="D367" s="143" t="s">
        <v>44</v>
      </c>
      <c r="E367" s="139">
        <v>1092313</v>
      </c>
      <c r="F367" s="143" t="s">
        <v>71</v>
      </c>
      <c r="G367" s="147"/>
      <c r="H367" s="147"/>
      <c r="I367" s="147"/>
      <c r="J367" s="147"/>
      <c r="K367" s="147"/>
      <c r="L367" s="147"/>
      <c r="M367" s="144"/>
      <c r="N367" s="144"/>
      <c r="O367" s="144"/>
      <c r="P367" s="147"/>
      <c r="Q367" s="147"/>
      <c r="R367" s="147"/>
      <c r="S367" s="147"/>
      <c r="T367" s="147"/>
      <c r="U367" s="147"/>
      <c r="V367" s="147"/>
      <c r="W367" s="148"/>
      <c r="X367" s="148"/>
      <c r="Y367" s="147">
        <f>Y368</f>
        <v>30</v>
      </c>
      <c r="Z367" s="147">
        <f>Z368</f>
        <v>30</v>
      </c>
      <c r="AA367" s="147">
        <f>AA368</f>
        <v>0</v>
      </c>
      <c r="AE367" s="2"/>
    </row>
    <row r="368" spans="1:31" ht="63">
      <c r="A368" s="142" t="s">
        <v>232</v>
      </c>
      <c r="B368" s="142"/>
      <c r="C368" s="143" t="s">
        <v>45</v>
      </c>
      <c r="D368" s="143" t="s">
        <v>44</v>
      </c>
      <c r="E368" s="139">
        <v>1092313</v>
      </c>
      <c r="F368" s="143" t="s">
        <v>237</v>
      </c>
      <c r="G368" s="143" t="s">
        <v>72</v>
      </c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7"/>
      <c r="V368" s="147"/>
      <c r="W368" s="147"/>
      <c r="X368" s="148"/>
      <c r="Y368" s="144">
        <f>Z368+AA368</f>
        <v>30</v>
      </c>
      <c r="Z368" s="147">
        <v>30</v>
      </c>
      <c r="AA368" s="147"/>
      <c r="AE368" s="2"/>
    </row>
    <row r="369" spans="1:31" ht="31.5">
      <c r="A369" s="146" t="s">
        <v>27</v>
      </c>
      <c r="B369" s="146"/>
      <c r="C369" s="143" t="s">
        <v>45</v>
      </c>
      <c r="D369" s="143" t="s">
        <v>45</v>
      </c>
      <c r="E369" s="143" t="s">
        <v>39</v>
      </c>
      <c r="F369" s="143" t="s">
        <v>37</v>
      </c>
      <c r="G369" s="147">
        <v>30</v>
      </c>
      <c r="H369" s="147">
        <v>30</v>
      </c>
      <c r="I369" s="147"/>
      <c r="J369" s="147"/>
      <c r="K369" s="147"/>
      <c r="L369" s="147"/>
      <c r="M369" s="144">
        <v>30</v>
      </c>
      <c r="N369" s="144">
        <v>30</v>
      </c>
      <c r="O369" s="144">
        <v>0</v>
      </c>
      <c r="P369" s="147"/>
      <c r="Q369" s="147"/>
      <c r="R369" s="147"/>
      <c r="S369" s="147" t="e">
        <f>#REF!+#REF!</f>
        <v>#REF!</v>
      </c>
      <c r="T369" s="147" t="e">
        <f>#REF!+#REF!</f>
        <v>#REF!</v>
      </c>
      <c r="U369" s="147" t="e">
        <f>#REF!+#REF!</f>
        <v>#REF!</v>
      </c>
      <c r="V369" s="147" t="e">
        <f>#REF!+#REF!</f>
        <v>#REF!</v>
      </c>
      <c r="W369" s="147" t="e">
        <f>#REF!+#REF!</f>
        <v>#REF!</v>
      </c>
      <c r="X369" s="147" t="e">
        <f>#REF!+#REF!</f>
        <v>#REF!</v>
      </c>
      <c r="Y369" s="147">
        <f>Y370+Y374+Y387+Y395+Y391</f>
        <v>1514</v>
      </c>
      <c r="Z369" s="147">
        <f>Z370+Z374+Z387+Z395+Z391</f>
        <v>173</v>
      </c>
      <c r="AA369" s="147">
        <f>AA370+AA374+AA387+AA395+AA391</f>
        <v>1341</v>
      </c>
      <c r="AE369" s="2"/>
    </row>
    <row r="370" spans="1:31" ht="78.75">
      <c r="A370" s="142" t="s">
        <v>109</v>
      </c>
      <c r="B370" s="142"/>
      <c r="C370" s="143" t="s">
        <v>45</v>
      </c>
      <c r="D370" s="143" t="s">
        <v>45</v>
      </c>
      <c r="E370" s="143" t="s">
        <v>110</v>
      </c>
      <c r="F370" s="143" t="s">
        <v>37</v>
      </c>
      <c r="G370" s="147"/>
      <c r="H370" s="147"/>
      <c r="I370" s="147"/>
      <c r="J370" s="147"/>
      <c r="K370" s="147"/>
      <c r="L370" s="147"/>
      <c r="M370" s="144"/>
      <c r="N370" s="144"/>
      <c r="O370" s="144"/>
      <c r="P370" s="147"/>
      <c r="Q370" s="147"/>
      <c r="R370" s="147"/>
      <c r="S370" s="147"/>
      <c r="T370" s="147"/>
      <c r="U370" s="147"/>
      <c r="V370" s="147"/>
      <c r="W370" s="148"/>
      <c r="X370" s="148"/>
      <c r="Y370" s="147">
        <f>Y371</f>
        <v>15</v>
      </c>
      <c r="Z370" s="147">
        <f>Z371</f>
        <v>15</v>
      </c>
      <c r="AA370" s="147">
        <f>AA371</f>
        <v>0</v>
      </c>
      <c r="AE370" s="2"/>
    </row>
    <row r="371" spans="1:31" ht="63">
      <c r="A371" s="142" t="s">
        <v>296</v>
      </c>
      <c r="B371" s="142"/>
      <c r="C371" s="143" t="s">
        <v>45</v>
      </c>
      <c r="D371" s="143" t="s">
        <v>45</v>
      </c>
      <c r="E371" s="143" t="s">
        <v>267</v>
      </c>
      <c r="F371" s="143" t="s">
        <v>37</v>
      </c>
      <c r="G371" s="143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7"/>
      <c r="V371" s="147"/>
      <c r="W371" s="147"/>
      <c r="X371" s="148"/>
      <c r="Y371" s="144">
        <f aca="true" t="shared" si="38" ref="Y371:AA372">Y372</f>
        <v>15</v>
      </c>
      <c r="Z371" s="144">
        <f t="shared" si="38"/>
        <v>15</v>
      </c>
      <c r="AA371" s="144">
        <f t="shared" si="38"/>
        <v>0</v>
      </c>
      <c r="AE371" s="2"/>
    </row>
    <row r="372" spans="1:31" ht="141.75">
      <c r="A372" s="142" t="s">
        <v>257</v>
      </c>
      <c r="B372" s="142"/>
      <c r="C372" s="143" t="s">
        <v>45</v>
      </c>
      <c r="D372" s="143" t="s">
        <v>45</v>
      </c>
      <c r="E372" s="143" t="s">
        <v>267</v>
      </c>
      <c r="F372" s="143" t="s">
        <v>68</v>
      </c>
      <c r="G372" s="143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7"/>
      <c r="V372" s="147"/>
      <c r="W372" s="147"/>
      <c r="X372" s="148"/>
      <c r="Y372" s="144">
        <f t="shared" si="38"/>
        <v>15</v>
      </c>
      <c r="Z372" s="144">
        <f t="shared" si="38"/>
        <v>15</v>
      </c>
      <c r="AA372" s="144">
        <f t="shared" si="38"/>
        <v>0</v>
      </c>
      <c r="AE372" s="2"/>
    </row>
    <row r="373" spans="1:31" ht="47.25">
      <c r="A373" s="142" t="s">
        <v>258</v>
      </c>
      <c r="B373" s="142"/>
      <c r="C373" s="143" t="s">
        <v>45</v>
      </c>
      <c r="D373" s="143" t="s">
        <v>45</v>
      </c>
      <c r="E373" s="143" t="s">
        <v>267</v>
      </c>
      <c r="F373" s="143" t="s">
        <v>247</v>
      </c>
      <c r="G373" s="143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7"/>
      <c r="V373" s="147"/>
      <c r="W373" s="147"/>
      <c r="X373" s="148"/>
      <c r="Y373" s="144">
        <f>Z373+AA373</f>
        <v>15</v>
      </c>
      <c r="Z373" s="144">
        <v>15</v>
      </c>
      <c r="AA373" s="147"/>
      <c r="AE373" s="2"/>
    </row>
    <row r="374" spans="1:31" ht="141.75">
      <c r="A374" s="142" t="s">
        <v>178</v>
      </c>
      <c r="B374" s="142"/>
      <c r="C374" s="143" t="s">
        <v>45</v>
      </c>
      <c r="D374" s="143" t="s">
        <v>45</v>
      </c>
      <c r="E374" s="143" t="s">
        <v>179</v>
      </c>
      <c r="F374" s="143" t="s">
        <v>37</v>
      </c>
      <c r="G374" s="143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7"/>
      <c r="V374" s="147"/>
      <c r="W374" s="147"/>
      <c r="X374" s="148"/>
      <c r="Y374" s="144">
        <f>Y381+Y378+Y384+Y375</f>
        <v>130</v>
      </c>
      <c r="Z374" s="144">
        <f>Z381+Z378+Z384+Z375</f>
        <v>130</v>
      </c>
      <c r="AA374" s="144">
        <f>AA381+AA378+AA384+AA375</f>
        <v>0</v>
      </c>
      <c r="AE374" s="2"/>
    </row>
    <row r="375" spans="1:31" ht="126">
      <c r="A375" s="69" t="s">
        <v>363</v>
      </c>
      <c r="B375" s="70" t="s">
        <v>83</v>
      </c>
      <c r="C375" s="70" t="s">
        <v>45</v>
      </c>
      <c r="D375" s="70" t="s">
        <v>45</v>
      </c>
      <c r="E375" s="70" t="s">
        <v>364</v>
      </c>
      <c r="F375" s="70" t="s">
        <v>37</v>
      </c>
      <c r="G375" s="92">
        <f aca="true" t="shared" si="39" ref="G375:I376">G376</f>
        <v>50</v>
      </c>
      <c r="H375" s="92">
        <f t="shared" si="39"/>
        <v>50</v>
      </c>
      <c r="I375" s="92">
        <f t="shared" si="39"/>
        <v>0</v>
      </c>
      <c r="J375" s="69" t="s">
        <v>363</v>
      </c>
      <c r="K375" s="70" t="s">
        <v>83</v>
      </c>
      <c r="L375" s="70" t="s">
        <v>45</v>
      </c>
      <c r="M375" s="70" t="s">
        <v>45</v>
      </c>
      <c r="N375" s="70" t="s">
        <v>364</v>
      </c>
      <c r="O375" s="70" t="s">
        <v>37</v>
      </c>
      <c r="P375" s="92">
        <f aca="true" t="shared" si="40" ref="P375:R376">P376</f>
        <v>50</v>
      </c>
      <c r="Q375" s="92">
        <f t="shared" si="40"/>
        <v>50</v>
      </c>
      <c r="R375" s="92">
        <f t="shared" si="40"/>
        <v>0</v>
      </c>
      <c r="S375" s="69" t="s">
        <v>363</v>
      </c>
      <c r="T375" s="70" t="s">
        <v>83</v>
      </c>
      <c r="U375" s="70" t="s">
        <v>45</v>
      </c>
      <c r="V375" s="70" t="s">
        <v>45</v>
      </c>
      <c r="W375" s="70" t="s">
        <v>364</v>
      </c>
      <c r="X375" s="70" t="s">
        <v>37</v>
      </c>
      <c r="Y375" s="92">
        <f aca="true" t="shared" si="41" ref="Y375:AA376">Y376</f>
        <v>50</v>
      </c>
      <c r="Z375" s="92">
        <f t="shared" si="41"/>
        <v>50</v>
      </c>
      <c r="AA375" s="92">
        <f t="shared" si="41"/>
        <v>0</v>
      </c>
      <c r="AE375" s="2"/>
    </row>
    <row r="376" spans="1:31" ht="252">
      <c r="A376" s="69" t="s">
        <v>231</v>
      </c>
      <c r="B376" s="70" t="s">
        <v>83</v>
      </c>
      <c r="C376" s="70" t="s">
        <v>45</v>
      </c>
      <c r="D376" s="70" t="s">
        <v>45</v>
      </c>
      <c r="E376" s="70" t="s">
        <v>364</v>
      </c>
      <c r="F376" s="70" t="s">
        <v>71</v>
      </c>
      <c r="G376" s="92">
        <f t="shared" si="39"/>
        <v>50</v>
      </c>
      <c r="H376" s="92">
        <f t="shared" si="39"/>
        <v>50</v>
      </c>
      <c r="I376" s="92">
        <f t="shared" si="39"/>
        <v>0</v>
      </c>
      <c r="J376" s="69" t="s">
        <v>231</v>
      </c>
      <c r="K376" s="70" t="s">
        <v>83</v>
      </c>
      <c r="L376" s="70" t="s">
        <v>45</v>
      </c>
      <c r="M376" s="70" t="s">
        <v>45</v>
      </c>
      <c r="N376" s="70" t="s">
        <v>364</v>
      </c>
      <c r="O376" s="70" t="s">
        <v>71</v>
      </c>
      <c r="P376" s="92">
        <f t="shared" si="40"/>
        <v>50</v>
      </c>
      <c r="Q376" s="92">
        <f t="shared" si="40"/>
        <v>50</v>
      </c>
      <c r="R376" s="92">
        <f t="shared" si="40"/>
        <v>0</v>
      </c>
      <c r="S376" s="69" t="s">
        <v>231</v>
      </c>
      <c r="T376" s="70" t="s">
        <v>83</v>
      </c>
      <c r="U376" s="70" t="s">
        <v>45</v>
      </c>
      <c r="V376" s="70" t="s">
        <v>45</v>
      </c>
      <c r="W376" s="70" t="s">
        <v>364</v>
      </c>
      <c r="X376" s="70" t="s">
        <v>71</v>
      </c>
      <c r="Y376" s="92">
        <f t="shared" si="41"/>
        <v>50</v>
      </c>
      <c r="Z376" s="92">
        <f t="shared" si="41"/>
        <v>50</v>
      </c>
      <c r="AA376" s="92">
        <f t="shared" si="41"/>
        <v>0</v>
      </c>
      <c r="AE376" s="2"/>
    </row>
    <row r="377" spans="1:31" ht="236.25">
      <c r="A377" s="69" t="s">
        <v>232</v>
      </c>
      <c r="B377" s="70" t="s">
        <v>83</v>
      </c>
      <c r="C377" s="70" t="s">
        <v>45</v>
      </c>
      <c r="D377" s="70" t="s">
        <v>45</v>
      </c>
      <c r="E377" s="70" t="s">
        <v>364</v>
      </c>
      <c r="F377" s="70" t="s">
        <v>237</v>
      </c>
      <c r="G377" s="92">
        <f>H377+I377</f>
        <v>50</v>
      </c>
      <c r="H377" s="92">
        <v>50</v>
      </c>
      <c r="I377" s="92"/>
      <c r="J377" s="69" t="s">
        <v>232</v>
      </c>
      <c r="K377" s="70" t="s">
        <v>83</v>
      </c>
      <c r="L377" s="70" t="s">
        <v>45</v>
      </c>
      <c r="M377" s="70" t="s">
        <v>45</v>
      </c>
      <c r="N377" s="70" t="s">
        <v>364</v>
      </c>
      <c r="O377" s="70" t="s">
        <v>237</v>
      </c>
      <c r="P377" s="92">
        <f>Q377+R377</f>
        <v>50</v>
      </c>
      <c r="Q377" s="92">
        <v>50</v>
      </c>
      <c r="R377" s="92"/>
      <c r="S377" s="69" t="s">
        <v>232</v>
      </c>
      <c r="T377" s="70" t="s">
        <v>83</v>
      </c>
      <c r="U377" s="70" t="s">
        <v>45</v>
      </c>
      <c r="V377" s="70" t="s">
        <v>45</v>
      </c>
      <c r="W377" s="70" t="s">
        <v>364</v>
      </c>
      <c r="X377" s="70" t="s">
        <v>237</v>
      </c>
      <c r="Y377" s="92">
        <f>Z377+AA377</f>
        <v>50</v>
      </c>
      <c r="Z377" s="92">
        <v>50</v>
      </c>
      <c r="AA377" s="92"/>
      <c r="AE377" s="2"/>
    </row>
    <row r="378" spans="1:31" ht="47.25">
      <c r="A378" s="142" t="s">
        <v>182</v>
      </c>
      <c r="B378" s="142"/>
      <c r="C378" s="143" t="s">
        <v>45</v>
      </c>
      <c r="D378" s="143" t="s">
        <v>45</v>
      </c>
      <c r="E378" s="143" t="s">
        <v>221</v>
      </c>
      <c r="F378" s="143" t="s">
        <v>37</v>
      </c>
      <c r="G378" s="143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7"/>
      <c r="V378" s="147"/>
      <c r="W378" s="147"/>
      <c r="X378" s="148"/>
      <c r="Y378" s="144">
        <f>Y380</f>
        <v>60</v>
      </c>
      <c r="Z378" s="144">
        <f>Z380</f>
        <v>60</v>
      </c>
      <c r="AA378" s="144">
        <f>AA380</f>
        <v>0</v>
      </c>
      <c r="AE378" s="2"/>
    </row>
    <row r="379" spans="1:31" ht="78.75">
      <c r="A379" s="142" t="s">
        <v>231</v>
      </c>
      <c r="B379" s="142"/>
      <c r="C379" s="143" t="s">
        <v>45</v>
      </c>
      <c r="D379" s="143" t="s">
        <v>45</v>
      </c>
      <c r="E379" s="143" t="s">
        <v>221</v>
      </c>
      <c r="F379" s="143" t="s">
        <v>71</v>
      </c>
      <c r="G379" s="143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7"/>
      <c r="V379" s="147"/>
      <c r="W379" s="147"/>
      <c r="X379" s="148"/>
      <c r="Y379" s="144">
        <f>Y380</f>
        <v>60</v>
      </c>
      <c r="Z379" s="144">
        <f>Z380</f>
        <v>60</v>
      </c>
      <c r="AA379" s="144">
        <f>AA380</f>
        <v>0</v>
      </c>
      <c r="AE379" s="2"/>
    </row>
    <row r="380" spans="1:31" ht="63">
      <c r="A380" s="142" t="s">
        <v>232</v>
      </c>
      <c r="B380" s="142"/>
      <c r="C380" s="143" t="s">
        <v>45</v>
      </c>
      <c r="D380" s="143" t="s">
        <v>45</v>
      </c>
      <c r="E380" s="143" t="s">
        <v>221</v>
      </c>
      <c r="F380" s="143" t="s">
        <v>237</v>
      </c>
      <c r="G380" s="143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7"/>
      <c r="V380" s="147"/>
      <c r="W380" s="147"/>
      <c r="X380" s="148"/>
      <c r="Y380" s="144">
        <f>Z380+AA380</f>
        <v>60</v>
      </c>
      <c r="Z380" s="144">
        <v>60</v>
      </c>
      <c r="AA380" s="144"/>
      <c r="AE380" s="2"/>
    </row>
    <row r="381" spans="1:31" ht="63">
      <c r="A381" s="142" t="s">
        <v>135</v>
      </c>
      <c r="B381" s="142"/>
      <c r="C381" s="143" t="s">
        <v>45</v>
      </c>
      <c r="D381" s="143" t="s">
        <v>45</v>
      </c>
      <c r="E381" s="143" t="s">
        <v>180</v>
      </c>
      <c r="F381" s="143" t="s">
        <v>37</v>
      </c>
      <c r="G381" s="143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7"/>
      <c r="V381" s="147"/>
      <c r="W381" s="147"/>
      <c r="X381" s="148"/>
      <c r="Y381" s="144">
        <f aca="true" t="shared" si="42" ref="Y381:AA382">Y382</f>
        <v>15</v>
      </c>
      <c r="Z381" s="144">
        <f t="shared" si="42"/>
        <v>15</v>
      </c>
      <c r="AA381" s="144">
        <f t="shared" si="42"/>
        <v>0</v>
      </c>
      <c r="AE381" s="2"/>
    </row>
    <row r="382" spans="1:27" ht="78.75">
      <c r="A382" s="142" t="s">
        <v>231</v>
      </c>
      <c r="B382" s="142"/>
      <c r="C382" s="143" t="s">
        <v>45</v>
      </c>
      <c r="D382" s="143" t="s">
        <v>45</v>
      </c>
      <c r="E382" s="143" t="s">
        <v>180</v>
      </c>
      <c r="F382" s="143" t="s">
        <v>71</v>
      </c>
      <c r="G382" s="143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7"/>
      <c r="V382" s="147"/>
      <c r="W382" s="147"/>
      <c r="X382" s="148"/>
      <c r="Y382" s="144">
        <f t="shared" si="42"/>
        <v>15</v>
      </c>
      <c r="Z382" s="144">
        <f t="shared" si="42"/>
        <v>15</v>
      </c>
      <c r="AA382" s="144">
        <f t="shared" si="42"/>
        <v>0</v>
      </c>
    </row>
    <row r="383" spans="1:27" ht="63">
      <c r="A383" s="142" t="s">
        <v>232</v>
      </c>
      <c r="B383" s="142"/>
      <c r="C383" s="143" t="s">
        <v>45</v>
      </c>
      <c r="D383" s="143" t="s">
        <v>45</v>
      </c>
      <c r="E383" s="143" t="s">
        <v>180</v>
      </c>
      <c r="F383" s="143" t="s">
        <v>237</v>
      </c>
      <c r="G383" s="143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7"/>
      <c r="V383" s="147"/>
      <c r="W383" s="147"/>
      <c r="X383" s="148"/>
      <c r="Y383" s="144">
        <f>Z383+AA383</f>
        <v>15</v>
      </c>
      <c r="Z383" s="144">
        <v>15</v>
      </c>
      <c r="AA383" s="144"/>
    </row>
    <row r="384" spans="1:27" ht="47.25">
      <c r="A384" s="142" t="s">
        <v>171</v>
      </c>
      <c r="B384" s="142"/>
      <c r="C384" s="143" t="s">
        <v>45</v>
      </c>
      <c r="D384" s="143" t="s">
        <v>45</v>
      </c>
      <c r="E384" s="143" t="s">
        <v>181</v>
      </c>
      <c r="F384" s="143" t="s">
        <v>37</v>
      </c>
      <c r="G384" s="143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7"/>
      <c r="V384" s="147"/>
      <c r="W384" s="147"/>
      <c r="X384" s="148"/>
      <c r="Y384" s="144">
        <f>Y386</f>
        <v>5</v>
      </c>
      <c r="Z384" s="144">
        <f>Z386</f>
        <v>5</v>
      </c>
      <c r="AA384" s="144">
        <f>AA386</f>
        <v>0</v>
      </c>
    </row>
    <row r="385" spans="1:27" ht="78.75">
      <c r="A385" s="142" t="s">
        <v>231</v>
      </c>
      <c r="B385" s="142"/>
      <c r="C385" s="143" t="s">
        <v>45</v>
      </c>
      <c r="D385" s="143" t="s">
        <v>45</v>
      </c>
      <c r="E385" s="143" t="s">
        <v>181</v>
      </c>
      <c r="F385" s="143" t="s">
        <v>71</v>
      </c>
      <c r="G385" s="143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7"/>
      <c r="V385" s="147"/>
      <c r="W385" s="147"/>
      <c r="X385" s="148"/>
      <c r="Y385" s="144">
        <f>Y386</f>
        <v>5</v>
      </c>
      <c r="Z385" s="144">
        <f>Z386</f>
        <v>5</v>
      </c>
      <c r="AA385" s="144">
        <f>AA386</f>
        <v>0</v>
      </c>
    </row>
    <row r="386" spans="1:27" ht="63">
      <c r="A386" s="142" t="s">
        <v>232</v>
      </c>
      <c r="B386" s="142"/>
      <c r="C386" s="143" t="s">
        <v>45</v>
      </c>
      <c r="D386" s="143" t="s">
        <v>45</v>
      </c>
      <c r="E386" s="143" t="s">
        <v>181</v>
      </c>
      <c r="F386" s="143" t="s">
        <v>237</v>
      </c>
      <c r="G386" s="143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7"/>
      <c r="V386" s="147"/>
      <c r="W386" s="147"/>
      <c r="X386" s="148"/>
      <c r="Y386" s="144">
        <f>Z386+AA386</f>
        <v>5</v>
      </c>
      <c r="Z386" s="144">
        <v>5</v>
      </c>
      <c r="AA386" s="144"/>
    </row>
    <row r="387" spans="1:31" ht="63">
      <c r="A387" s="142" t="s">
        <v>200</v>
      </c>
      <c r="B387" s="142"/>
      <c r="C387" s="143" t="s">
        <v>45</v>
      </c>
      <c r="D387" s="143" t="s">
        <v>45</v>
      </c>
      <c r="E387" s="143" t="s">
        <v>201</v>
      </c>
      <c r="F387" s="143" t="s">
        <v>37</v>
      </c>
      <c r="G387" s="143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7"/>
      <c r="V387" s="147"/>
      <c r="W387" s="147"/>
      <c r="X387" s="148"/>
      <c r="Y387" s="144">
        <f>Y388</f>
        <v>20</v>
      </c>
      <c r="Z387" s="144">
        <f>Z388</f>
        <v>20</v>
      </c>
      <c r="AA387" s="144">
        <f>AA388</f>
        <v>0</v>
      </c>
      <c r="AE387" s="2"/>
    </row>
    <row r="388" spans="1:27" ht="63">
      <c r="A388" s="142" t="s">
        <v>135</v>
      </c>
      <c r="B388" s="142"/>
      <c r="C388" s="143" t="s">
        <v>45</v>
      </c>
      <c r="D388" s="143" t="s">
        <v>45</v>
      </c>
      <c r="E388" s="143" t="s">
        <v>203</v>
      </c>
      <c r="F388" s="143" t="s">
        <v>37</v>
      </c>
      <c r="G388" s="143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7"/>
      <c r="V388" s="147"/>
      <c r="W388" s="147"/>
      <c r="X388" s="148"/>
      <c r="Y388" s="144">
        <f>Y390</f>
        <v>20</v>
      </c>
      <c r="Z388" s="144">
        <f>Z390</f>
        <v>20</v>
      </c>
      <c r="AA388" s="144">
        <f>AA390</f>
        <v>0</v>
      </c>
    </row>
    <row r="389" spans="1:27" ht="78.75">
      <c r="A389" s="142" t="s">
        <v>231</v>
      </c>
      <c r="B389" s="142"/>
      <c r="C389" s="143" t="s">
        <v>45</v>
      </c>
      <c r="D389" s="143" t="s">
        <v>45</v>
      </c>
      <c r="E389" s="143" t="s">
        <v>203</v>
      </c>
      <c r="F389" s="143" t="s">
        <v>71</v>
      </c>
      <c r="G389" s="143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7"/>
      <c r="V389" s="147"/>
      <c r="W389" s="147"/>
      <c r="X389" s="148"/>
      <c r="Y389" s="144">
        <f>Y390</f>
        <v>20</v>
      </c>
      <c r="Z389" s="144">
        <f>Z390</f>
        <v>20</v>
      </c>
      <c r="AA389" s="144">
        <f>AA390</f>
        <v>0</v>
      </c>
    </row>
    <row r="390" spans="1:27" ht="63">
      <c r="A390" s="142" t="s">
        <v>232</v>
      </c>
      <c r="B390" s="142"/>
      <c r="C390" s="143" t="s">
        <v>45</v>
      </c>
      <c r="D390" s="143" t="s">
        <v>45</v>
      </c>
      <c r="E390" s="143" t="s">
        <v>203</v>
      </c>
      <c r="F390" s="143" t="s">
        <v>237</v>
      </c>
      <c r="G390" s="143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7"/>
      <c r="V390" s="147"/>
      <c r="W390" s="147"/>
      <c r="X390" s="148"/>
      <c r="Y390" s="144">
        <f>Z390</f>
        <v>20</v>
      </c>
      <c r="Z390" s="144">
        <v>20</v>
      </c>
      <c r="AA390" s="144"/>
    </row>
    <row r="391" spans="1:27" ht="78.75">
      <c r="A391" s="150" t="s">
        <v>151</v>
      </c>
      <c r="B391" s="150"/>
      <c r="C391" s="143" t="s">
        <v>45</v>
      </c>
      <c r="D391" s="143" t="s">
        <v>45</v>
      </c>
      <c r="E391" s="143" t="s">
        <v>153</v>
      </c>
      <c r="F391" s="143" t="s">
        <v>37</v>
      </c>
      <c r="G391" s="143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7"/>
      <c r="V391" s="147"/>
      <c r="W391" s="147"/>
      <c r="X391" s="148"/>
      <c r="Y391" s="144">
        <f>Y392</f>
        <v>8</v>
      </c>
      <c r="Z391" s="144">
        <f>Z392</f>
        <v>8</v>
      </c>
      <c r="AA391" s="144">
        <f>AA392</f>
        <v>0</v>
      </c>
    </row>
    <row r="392" spans="1:27" ht="63">
      <c r="A392" s="150" t="s">
        <v>135</v>
      </c>
      <c r="B392" s="150"/>
      <c r="C392" s="143" t="s">
        <v>45</v>
      </c>
      <c r="D392" s="143" t="s">
        <v>45</v>
      </c>
      <c r="E392" s="143" t="s">
        <v>152</v>
      </c>
      <c r="F392" s="143" t="s">
        <v>37</v>
      </c>
      <c r="G392" s="143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7"/>
      <c r="V392" s="147"/>
      <c r="W392" s="147"/>
      <c r="X392" s="148"/>
      <c r="Y392" s="144">
        <f>Y394</f>
        <v>8</v>
      </c>
      <c r="Z392" s="144">
        <f>Z394</f>
        <v>8</v>
      </c>
      <c r="AA392" s="144">
        <f>AA394</f>
        <v>0</v>
      </c>
    </row>
    <row r="393" spans="1:27" ht="78.75">
      <c r="A393" s="142" t="s">
        <v>231</v>
      </c>
      <c r="B393" s="142"/>
      <c r="C393" s="143" t="s">
        <v>45</v>
      </c>
      <c r="D393" s="143" t="s">
        <v>45</v>
      </c>
      <c r="E393" s="143" t="s">
        <v>152</v>
      </c>
      <c r="F393" s="143" t="s">
        <v>71</v>
      </c>
      <c r="G393" s="143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7"/>
      <c r="V393" s="147"/>
      <c r="W393" s="147"/>
      <c r="X393" s="148"/>
      <c r="Y393" s="144">
        <f>Y394</f>
        <v>8</v>
      </c>
      <c r="Z393" s="144">
        <f>Z394</f>
        <v>8</v>
      </c>
      <c r="AA393" s="144">
        <f>AA394</f>
        <v>0</v>
      </c>
    </row>
    <row r="394" spans="1:27" ht="63">
      <c r="A394" s="142" t="s">
        <v>232</v>
      </c>
      <c r="B394" s="142"/>
      <c r="C394" s="143" t="s">
        <v>45</v>
      </c>
      <c r="D394" s="143" t="s">
        <v>45</v>
      </c>
      <c r="E394" s="143" t="s">
        <v>152</v>
      </c>
      <c r="F394" s="143" t="s">
        <v>237</v>
      </c>
      <c r="G394" s="143" t="s">
        <v>72</v>
      </c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7"/>
      <c r="V394" s="147"/>
      <c r="W394" s="147"/>
      <c r="X394" s="148"/>
      <c r="Y394" s="144">
        <f>Z394+AA394</f>
        <v>8</v>
      </c>
      <c r="Z394" s="144">
        <v>8</v>
      </c>
      <c r="AA394" s="144"/>
    </row>
    <row r="395" spans="1:27" ht="47.25">
      <c r="A395" s="146" t="s">
        <v>164</v>
      </c>
      <c r="B395" s="146"/>
      <c r="C395" s="143" t="s">
        <v>45</v>
      </c>
      <c r="D395" s="143" t="s">
        <v>45</v>
      </c>
      <c r="E395" s="143" t="s">
        <v>87</v>
      </c>
      <c r="F395" s="143" t="s">
        <v>37</v>
      </c>
      <c r="G395" s="143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7"/>
      <c r="V395" s="147"/>
      <c r="W395" s="147"/>
      <c r="X395" s="148"/>
      <c r="Y395" s="144">
        <f>Y396</f>
        <v>1341</v>
      </c>
      <c r="Z395" s="144">
        <f>Z396</f>
        <v>0</v>
      </c>
      <c r="AA395" s="144">
        <f>AA396</f>
        <v>1341</v>
      </c>
    </row>
    <row r="396" spans="1:27" ht="78.75">
      <c r="A396" s="142" t="s">
        <v>162</v>
      </c>
      <c r="B396" s="142"/>
      <c r="C396" s="143" t="s">
        <v>45</v>
      </c>
      <c r="D396" s="143" t="s">
        <v>45</v>
      </c>
      <c r="E396" s="143" t="s">
        <v>177</v>
      </c>
      <c r="F396" s="143" t="s">
        <v>37</v>
      </c>
      <c r="G396" s="147"/>
      <c r="H396" s="147"/>
      <c r="I396" s="147"/>
      <c r="J396" s="147"/>
      <c r="K396" s="147"/>
      <c r="L396" s="147"/>
      <c r="M396" s="144"/>
      <c r="N396" s="144"/>
      <c r="O396" s="144"/>
      <c r="P396" s="147"/>
      <c r="Q396" s="147"/>
      <c r="R396" s="147"/>
      <c r="S396" s="147"/>
      <c r="T396" s="147"/>
      <c r="U396" s="147"/>
      <c r="V396" s="147"/>
      <c r="W396" s="148"/>
      <c r="X396" s="148"/>
      <c r="Y396" s="147">
        <f>Y398+Y402+Y399</f>
        <v>1341</v>
      </c>
      <c r="Z396" s="147">
        <f>Z398+Z402+Z399</f>
        <v>0</v>
      </c>
      <c r="AA396" s="147">
        <f>AA398+AA402+AA399</f>
        <v>1341</v>
      </c>
    </row>
    <row r="397" spans="1:27" ht="78.75">
      <c r="A397" s="142" t="s">
        <v>231</v>
      </c>
      <c r="B397" s="142"/>
      <c r="C397" s="143" t="s">
        <v>45</v>
      </c>
      <c r="D397" s="143" t="s">
        <v>45</v>
      </c>
      <c r="E397" s="143" t="s">
        <v>177</v>
      </c>
      <c r="F397" s="143" t="s">
        <v>71</v>
      </c>
      <c r="G397" s="147"/>
      <c r="H397" s="147"/>
      <c r="I397" s="147"/>
      <c r="J397" s="147"/>
      <c r="K397" s="147"/>
      <c r="L397" s="147"/>
      <c r="M397" s="144"/>
      <c r="N397" s="144"/>
      <c r="O397" s="144"/>
      <c r="P397" s="147"/>
      <c r="Q397" s="147"/>
      <c r="R397" s="147"/>
      <c r="S397" s="147"/>
      <c r="T397" s="147"/>
      <c r="U397" s="147"/>
      <c r="V397" s="147"/>
      <c r="W397" s="148"/>
      <c r="X397" s="148"/>
      <c r="Y397" s="147">
        <f>Y398</f>
        <v>336.15999999999997</v>
      </c>
      <c r="Z397" s="147">
        <f>Z398</f>
        <v>0</v>
      </c>
      <c r="AA397" s="147">
        <f>AA398</f>
        <v>336.15999999999997</v>
      </c>
    </row>
    <row r="398" spans="1:27" ht="63">
      <c r="A398" s="142" t="s">
        <v>232</v>
      </c>
      <c r="B398" s="142"/>
      <c r="C398" s="143" t="s">
        <v>45</v>
      </c>
      <c r="D398" s="143" t="s">
        <v>45</v>
      </c>
      <c r="E398" s="143" t="s">
        <v>177</v>
      </c>
      <c r="F398" s="143" t="s">
        <v>237</v>
      </c>
      <c r="G398" s="147"/>
      <c r="H398" s="147"/>
      <c r="I398" s="147"/>
      <c r="J398" s="147"/>
      <c r="K398" s="147"/>
      <c r="L398" s="147"/>
      <c r="M398" s="144"/>
      <c r="N398" s="144"/>
      <c r="O398" s="144"/>
      <c r="P398" s="147"/>
      <c r="Q398" s="147"/>
      <c r="R398" s="147"/>
      <c r="S398" s="147"/>
      <c r="T398" s="147"/>
      <c r="U398" s="147"/>
      <c r="V398" s="147"/>
      <c r="W398" s="148"/>
      <c r="X398" s="148"/>
      <c r="Y398" s="144">
        <f>Z398+AA398</f>
        <v>336.15999999999997</v>
      </c>
      <c r="Z398" s="147"/>
      <c r="AA398" s="147">
        <f>357.46-21.3</f>
        <v>336.15999999999997</v>
      </c>
    </row>
    <row r="399" spans="1:27" ht="157.5">
      <c r="A399" s="159" t="s">
        <v>329</v>
      </c>
      <c r="B399" s="159"/>
      <c r="C399" s="160" t="s">
        <v>45</v>
      </c>
      <c r="D399" s="160" t="s">
        <v>45</v>
      </c>
      <c r="E399" s="160" t="s">
        <v>177</v>
      </c>
      <c r="F399" s="160" t="s">
        <v>252</v>
      </c>
      <c r="G399" s="161">
        <v>8</v>
      </c>
      <c r="H399" s="144">
        <f>G399-I399</f>
        <v>0</v>
      </c>
      <c r="I399" s="161">
        <v>8</v>
      </c>
      <c r="J399" s="159" t="s">
        <v>329</v>
      </c>
      <c r="K399" s="160" t="s">
        <v>83</v>
      </c>
      <c r="L399" s="160" t="s">
        <v>45</v>
      </c>
      <c r="M399" s="160" t="s">
        <v>45</v>
      </c>
      <c r="N399" s="160" t="s">
        <v>177</v>
      </c>
      <c r="O399" s="160" t="s">
        <v>252</v>
      </c>
      <c r="P399" s="161">
        <v>8</v>
      </c>
      <c r="Q399" s="144">
        <f>P399-R399</f>
        <v>0</v>
      </c>
      <c r="R399" s="161">
        <v>8</v>
      </c>
      <c r="S399" s="159" t="s">
        <v>329</v>
      </c>
      <c r="T399" s="160" t="s">
        <v>83</v>
      </c>
      <c r="U399" s="160" t="s">
        <v>45</v>
      </c>
      <c r="V399" s="160" t="s">
        <v>45</v>
      </c>
      <c r="W399" s="160" t="s">
        <v>177</v>
      </c>
      <c r="X399" s="160" t="s">
        <v>252</v>
      </c>
      <c r="Y399" s="161">
        <f>Y400</f>
        <v>21.3</v>
      </c>
      <c r="Z399" s="144"/>
      <c r="AA399" s="161">
        <v>21.3</v>
      </c>
    </row>
    <row r="400" spans="1:27" ht="236.25">
      <c r="A400" s="159" t="s">
        <v>330</v>
      </c>
      <c r="B400" s="159"/>
      <c r="C400" s="160" t="s">
        <v>45</v>
      </c>
      <c r="D400" s="160" t="s">
        <v>45</v>
      </c>
      <c r="E400" s="160" t="s">
        <v>177</v>
      </c>
      <c r="F400" s="160" t="s">
        <v>331</v>
      </c>
      <c r="G400" s="161">
        <v>8</v>
      </c>
      <c r="H400" s="144">
        <f>G400-I400</f>
        <v>0</v>
      </c>
      <c r="I400" s="161">
        <v>8</v>
      </c>
      <c r="J400" s="159" t="s">
        <v>330</v>
      </c>
      <c r="K400" s="160" t="s">
        <v>83</v>
      </c>
      <c r="L400" s="160" t="s">
        <v>45</v>
      </c>
      <c r="M400" s="160" t="s">
        <v>45</v>
      </c>
      <c r="N400" s="160" t="s">
        <v>177</v>
      </c>
      <c r="O400" s="160" t="s">
        <v>331</v>
      </c>
      <c r="P400" s="161">
        <v>8</v>
      </c>
      <c r="Q400" s="144">
        <f>P400-R400</f>
        <v>0</v>
      </c>
      <c r="R400" s="161">
        <v>8</v>
      </c>
      <c r="S400" s="159" t="s">
        <v>330</v>
      </c>
      <c r="T400" s="160" t="s">
        <v>83</v>
      </c>
      <c r="U400" s="160" t="s">
        <v>45</v>
      </c>
      <c r="V400" s="160" t="s">
        <v>45</v>
      </c>
      <c r="W400" s="160" t="s">
        <v>177</v>
      </c>
      <c r="X400" s="160" t="s">
        <v>331</v>
      </c>
      <c r="Y400" s="161">
        <f>AA400+Z400</f>
        <v>21.3</v>
      </c>
      <c r="Z400" s="144"/>
      <c r="AA400" s="161">
        <v>21.3</v>
      </c>
    </row>
    <row r="401" spans="1:27" ht="78.75">
      <c r="A401" s="142" t="s">
        <v>256</v>
      </c>
      <c r="B401" s="142"/>
      <c r="C401" s="143" t="s">
        <v>45</v>
      </c>
      <c r="D401" s="143" t="s">
        <v>45</v>
      </c>
      <c r="E401" s="143" t="s">
        <v>177</v>
      </c>
      <c r="F401" s="143" t="s">
        <v>243</v>
      </c>
      <c r="G401" s="147"/>
      <c r="H401" s="147"/>
      <c r="I401" s="147"/>
      <c r="J401" s="147"/>
      <c r="K401" s="147"/>
      <c r="L401" s="147"/>
      <c r="M401" s="144"/>
      <c r="N401" s="144"/>
      <c r="O401" s="144"/>
      <c r="P401" s="147"/>
      <c r="Q401" s="147"/>
      <c r="R401" s="147"/>
      <c r="S401" s="147"/>
      <c r="T401" s="147"/>
      <c r="U401" s="147"/>
      <c r="V401" s="147"/>
      <c r="W401" s="148"/>
      <c r="X401" s="148"/>
      <c r="Y401" s="144">
        <f>Y402</f>
        <v>983.5400000000001</v>
      </c>
      <c r="Z401" s="144">
        <f>Z402</f>
        <v>0</v>
      </c>
      <c r="AA401" s="144">
        <f>AA402</f>
        <v>983.5400000000001</v>
      </c>
    </row>
    <row r="402" spans="1:27" ht="47.25">
      <c r="A402" s="142" t="s">
        <v>245</v>
      </c>
      <c r="B402" s="142"/>
      <c r="C402" s="143" t="s">
        <v>45</v>
      </c>
      <c r="D402" s="143" t="s">
        <v>45</v>
      </c>
      <c r="E402" s="143" t="s">
        <v>177</v>
      </c>
      <c r="F402" s="143" t="s">
        <v>244</v>
      </c>
      <c r="G402" s="147"/>
      <c r="H402" s="147"/>
      <c r="I402" s="147"/>
      <c r="J402" s="147"/>
      <c r="K402" s="147"/>
      <c r="L402" s="147"/>
      <c r="M402" s="144"/>
      <c r="N402" s="144"/>
      <c r="O402" s="144"/>
      <c r="P402" s="147"/>
      <c r="Q402" s="147"/>
      <c r="R402" s="147"/>
      <c r="S402" s="147"/>
      <c r="T402" s="147"/>
      <c r="U402" s="147"/>
      <c r="V402" s="147"/>
      <c r="W402" s="148"/>
      <c r="X402" s="148"/>
      <c r="Y402" s="144">
        <f>Z402+AA402</f>
        <v>983.5400000000001</v>
      </c>
      <c r="Z402" s="147"/>
      <c r="AA402" s="147">
        <f>320.97+662.57</f>
        <v>983.5400000000001</v>
      </c>
    </row>
    <row r="403" spans="1:27" ht="31.5">
      <c r="A403" s="146" t="s">
        <v>28</v>
      </c>
      <c r="B403" s="146"/>
      <c r="C403" s="143" t="s">
        <v>45</v>
      </c>
      <c r="D403" s="143" t="s">
        <v>46</v>
      </c>
      <c r="E403" s="143" t="s">
        <v>39</v>
      </c>
      <c r="F403" s="143" t="s">
        <v>37</v>
      </c>
      <c r="G403" s="144" t="e">
        <f>#REF!+#REF!+#REF!+#REF!</f>
        <v>#REF!</v>
      </c>
      <c r="H403" s="144" t="e">
        <f>#REF!+#REF!+#REF!+#REF!</f>
        <v>#REF!</v>
      </c>
      <c r="I403" s="144" t="e">
        <f>#REF!+#REF!+#REF!+#REF!</f>
        <v>#REF!</v>
      </c>
      <c r="J403" s="144" t="e">
        <f>#REF!+#REF!+#REF!+#REF!</f>
        <v>#REF!</v>
      </c>
      <c r="K403" s="144" t="e">
        <f>#REF!+#REF!+#REF!+#REF!</f>
        <v>#REF!</v>
      </c>
      <c r="L403" s="144" t="e">
        <f>#REF!+#REF!+#REF!+#REF!</f>
        <v>#REF!</v>
      </c>
      <c r="M403" s="144">
        <v>8813</v>
      </c>
      <c r="N403" s="144">
        <v>8813</v>
      </c>
      <c r="O403" s="144">
        <v>0</v>
      </c>
      <c r="P403" s="144" t="e">
        <f>#REF!+#REF!+#REF!+#REF!</f>
        <v>#REF!</v>
      </c>
      <c r="Q403" s="144" t="e">
        <f>#REF!+#REF!+#REF!+#REF!</f>
        <v>#REF!</v>
      </c>
      <c r="R403" s="144" t="e">
        <f>#REF!+#REF!+#REF!+#REF!</f>
        <v>#REF!</v>
      </c>
      <c r="S403" s="147" t="e">
        <f>#REF!+#REF!</f>
        <v>#REF!</v>
      </c>
      <c r="T403" s="147" t="e">
        <f>#REF!+#REF!</f>
        <v>#REF!</v>
      </c>
      <c r="U403" s="147" t="e">
        <f>#REF!+#REF!</f>
        <v>#REF!</v>
      </c>
      <c r="V403" s="147" t="e">
        <f>#REF!+#REF!</f>
        <v>#REF!</v>
      </c>
      <c r="W403" s="147" t="e">
        <f>#REF!+#REF!</f>
        <v>#REF!</v>
      </c>
      <c r="X403" s="147" t="e">
        <f>#REF!+#REF!</f>
        <v>#REF!</v>
      </c>
      <c r="Y403" s="147">
        <f aca="true" t="shared" si="43" ref="Y403:AA404">Y404</f>
        <v>8256.69</v>
      </c>
      <c r="Z403" s="147">
        <f t="shared" si="43"/>
        <v>8256.69</v>
      </c>
      <c r="AA403" s="147">
        <f t="shared" si="43"/>
        <v>0</v>
      </c>
    </row>
    <row r="404" spans="1:27" ht="47.25">
      <c r="A404" s="146" t="s">
        <v>164</v>
      </c>
      <c r="B404" s="146"/>
      <c r="C404" s="143" t="s">
        <v>45</v>
      </c>
      <c r="D404" s="143" t="s">
        <v>46</v>
      </c>
      <c r="E404" s="143" t="s">
        <v>87</v>
      </c>
      <c r="F404" s="143" t="s">
        <v>37</v>
      </c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7"/>
      <c r="T404" s="147"/>
      <c r="U404" s="147"/>
      <c r="V404" s="147"/>
      <c r="W404" s="147"/>
      <c r="X404" s="147"/>
      <c r="Y404" s="147">
        <f t="shared" si="43"/>
        <v>8256.69</v>
      </c>
      <c r="Z404" s="147">
        <f t="shared" si="43"/>
        <v>8256.69</v>
      </c>
      <c r="AA404" s="147">
        <f t="shared" si="43"/>
        <v>0</v>
      </c>
    </row>
    <row r="405" spans="1:27" ht="126">
      <c r="A405" s="142" t="s">
        <v>163</v>
      </c>
      <c r="B405" s="142"/>
      <c r="C405" s="143" t="s">
        <v>45</v>
      </c>
      <c r="D405" s="143" t="s">
        <v>46</v>
      </c>
      <c r="E405" s="143" t="s">
        <v>94</v>
      </c>
      <c r="F405" s="143" t="s">
        <v>37</v>
      </c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7"/>
      <c r="T405" s="147"/>
      <c r="U405" s="147"/>
      <c r="V405" s="147"/>
      <c r="W405" s="147"/>
      <c r="X405" s="147"/>
      <c r="Y405" s="147">
        <f>Y406+Y408+Y410</f>
        <v>8256.69</v>
      </c>
      <c r="Z405" s="147">
        <f>Z406+Z408+Z410</f>
        <v>8256.69</v>
      </c>
      <c r="AA405" s="147">
        <f>AA407+AA408+AA409+AA410+AA411</f>
        <v>0</v>
      </c>
    </row>
    <row r="406" spans="1:31" ht="141.75">
      <c r="A406" s="142" t="s">
        <v>257</v>
      </c>
      <c r="B406" s="142"/>
      <c r="C406" s="143" t="s">
        <v>45</v>
      </c>
      <c r="D406" s="143" t="s">
        <v>46</v>
      </c>
      <c r="E406" s="143" t="s">
        <v>94</v>
      </c>
      <c r="F406" s="143" t="s">
        <v>68</v>
      </c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7"/>
      <c r="T406" s="147"/>
      <c r="U406" s="147"/>
      <c r="V406" s="147"/>
      <c r="W406" s="147"/>
      <c r="X406" s="147"/>
      <c r="Y406" s="147">
        <f>Y407</f>
        <v>7592.02</v>
      </c>
      <c r="Z406" s="147">
        <f>Z407</f>
        <v>7592.02</v>
      </c>
      <c r="AA406" s="147"/>
      <c r="AE406" s="2"/>
    </row>
    <row r="407" spans="1:27" ht="47.25">
      <c r="A407" s="142" t="s">
        <v>258</v>
      </c>
      <c r="B407" s="142"/>
      <c r="C407" s="143" t="s">
        <v>45</v>
      </c>
      <c r="D407" s="143" t="s">
        <v>46</v>
      </c>
      <c r="E407" s="143" t="s">
        <v>94</v>
      </c>
      <c r="F407" s="143" t="s">
        <v>247</v>
      </c>
      <c r="G407" s="143" t="s">
        <v>69</v>
      </c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7"/>
      <c r="V407" s="147"/>
      <c r="W407" s="147"/>
      <c r="X407" s="148"/>
      <c r="Y407" s="144">
        <f>Z407+AA407</f>
        <v>7592.02</v>
      </c>
      <c r="Z407" s="144">
        <v>7592.02</v>
      </c>
      <c r="AA407" s="147"/>
    </row>
    <row r="408" spans="1:27" ht="78.75">
      <c r="A408" s="142" t="s">
        <v>231</v>
      </c>
      <c r="B408" s="142"/>
      <c r="C408" s="143" t="s">
        <v>45</v>
      </c>
      <c r="D408" s="143" t="s">
        <v>46</v>
      </c>
      <c r="E408" s="143" t="s">
        <v>94</v>
      </c>
      <c r="F408" s="143" t="s">
        <v>71</v>
      </c>
      <c r="G408" s="143" t="s">
        <v>70</v>
      </c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7"/>
      <c r="V408" s="147"/>
      <c r="W408" s="147"/>
      <c r="X408" s="148"/>
      <c r="Y408" s="144">
        <f>Y409</f>
        <v>345.67</v>
      </c>
      <c r="Z408" s="144">
        <f>Z409</f>
        <v>345.67</v>
      </c>
      <c r="AA408" s="144"/>
    </row>
    <row r="409" spans="1:27" ht="63">
      <c r="A409" s="142" t="s">
        <v>232</v>
      </c>
      <c r="B409" s="142"/>
      <c r="C409" s="143" t="s">
        <v>45</v>
      </c>
      <c r="D409" s="143" t="s">
        <v>46</v>
      </c>
      <c r="E409" s="143" t="s">
        <v>94</v>
      </c>
      <c r="F409" s="143" t="s">
        <v>237</v>
      </c>
      <c r="G409" s="143" t="s">
        <v>72</v>
      </c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7"/>
      <c r="V409" s="147"/>
      <c r="W409" s="147"/>
      <c r="X409" s="148"/>
      <c r="Y409" s="144">
        <f>Z409+AA409</f>
        <v>345.67</v>
      </c>
      <c r="Z409" s="144">
        <v>345.67</v>
      </c>
      <c r="AA409" s="144"/>
    </row>
    <row r="410" spans="1:27" ht="15.75">
      <c r="A410" s="142" t="s">
        <v>238</v>
      </c>
      <c r="B410" s="142"/>
      <c r="C410" s="143" t="s">
        <v>45</v>
      </c>
      <c r="D410" s="143" t="s">
        <v>46</v>
      </c>
      <c r="E410" s="143" t="s">
        <v>94</v>
      </c>
      <c r="F410" s="143" t="s">
        <v>241</v>
      </c>
      <c r="G410" s="143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7"/>
      <c r="V410" s="147"/>
      <c r="W410" s="147"/>
      <c r="X410" s="148"/>
      <c r="Y410" s="144">
        <f>Y411</f>
        <v>319</v>
      </c>
      <c r="Z410" s="144">
        <f>Z411</f>
        <v>319</v>
      </c>
      <c r="AA410" s="147"/>
    </row>
    <row r="411" spans="1:27" ht="47.25">
      <c r="A411" s="142" t="s">
        <v>255</v>
      </c>
      <c r="B411" s="142"/>
      <c r="C411" s="143" t="s">
        <v>45</v>
      </c>
      <c r="D411" s="143" t="s">
        <v>46</v>
      </c>
      <c r="E411" s="143" t="s">
        <v>94</v>
      </c>
      <c r="F411" s="143" t="s">
        <v>240</v>
      </c>
      <c r="G411" s="143" t="s">
        <v>73</v>
      </c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7"/>
      <c r="V411" s="147"/>
      <c r="W411" s="147"/>
      <c r="X411" s="148"/>
      <c r="Y411" s="144">
        <f>Z411+AA411</f>
        <v>319</v>
      </c>
      <c r="Z411" s="147">
        <v>319</v>
      </c>
      <c r="AA411" s="147"/>
    </row>
    <row r="412" spans="1:27" ht="31.5">
      <c r="A412" s="142" t="s">
        <v>64</v>
      </c>
      <c r="B412" s="142"/>
      <c r="C412" s="143" t="s">
        <v>47</v>
      </c>
      <c r="D412" s="143" t="s">
        <v>43</v>
      </c>
      <c r="E412" s="143" t="s">
        <v>39</v>
      </c>
      <c r="F412" s="143" t="s">
        <v>37</v>
      </c>
      <c r="G412" s="144" t="e">
        <f>#REF!+#REF!</f>
        <v>#REF!</v>
      </c>
      <c r="H412" s="144" t="e">
        <f>#REF!+#REF!</f>
        <v>#REF!</v>
      </c>
      <c r="I412" s="144" t="e">
        <f>#REF!+#REF!</f>
        <v>#REF!</v>
      </c>
      <c r="J412" s="144" t="e">
        <f>#REF!+#REF!</f>
        <v>#REF!</v>
      </c>
      <c r="K412" s="144" t="e">
        <f>#REF!+#REF!</f>
        <v>#REF!</v>
      </c>
      <c r="L412" s="144" t="e">
        <f>#REF!+#REF!</f>
        <v>#REF!</v>
      </c>
      <c r="M412" s="144" t="e">
        <f>#REF!+#REF!</f>
        <v>#REF!</v>
      </c>
      <c r="N412" s="144" t="e">
        <f>#REF!+#REF!</f>
        <v>#REF!</v>
      </c>
      <c r="O412" s="144" t="e">
        <f>#REF!+#REF!</f>
        <v>#REF!</v>
      </c>
      <c r="P412" s="144" t="e">
        <f>#REF!+#REF!</f>
        <v>#REF!</v>
      </c>
      <c r="Q412" s="144" t="e">
        <f>#REF!+#REF!</f>
        <v>#REF!</v>
      </c>
      <c r="R412" s="144" t="e">
        <f>#REF!+#REF!</f>
        <v>#REF!</v>
      </c>
      <c r="S412" s="144" t="e">
        <f>#REF!+#REF!</f>
        <v>#REF!</v>
      </c>
      <c r="T412" s="144" t="e">
        <f>#REF!+#REF!</f>
        <v>#REF!</v>
      </c>
      <c r="U412" s="144" t="e">
        <f>#REF!+#REF!</f>
        <v>#REF!</v>
      </c>
      <c r="V412" s="144" t="e">
        <f>#REF!+#REF!</f>
        <v>#REF!</v>
      </c>
      <c r="W412" s="144" t="e">
        <f>#REF!+#REF!</f>
        <v>#REF!</v>
      </c>
      <c r="X412" s="144" t="e">
        <f>#REF!+#REF!</f>
        <v>#REF!</v>
      </c>
      <c r="Y412" s="144">
        <f>Y413+Y422</f>
        <v>3297.89</v>
      </c>
      <c r="Z412" s="144">
        <f>Z413+Z422</f>
        <v>3297.89</v>
      </c>
      <c r="AA412" s="144">
        <f>AA413+AA422</f>
        <v>0</v>
      </c>
    </row>
    <row r="413" spans="1:27" ht="15.75">
      <c r="A413" s="146" t="s">
        <v>29</v>
      </c>
      <c r="B413" s="146"/>
      <c r="C413" s="143" t="s">
        <v>47</v>
      </c>
      <c r="D413" s="143" t="s">
        <v>35</v>
      </c>
      <c r="E413" s="143" t="s">
        <v>39</v>
      </c>
      <c r="F413" s="143" t="s">
        <v>37</v>
      </c>
      <c r="G413" s="144" t="e">
        <f>G415+#REF!</f>
        <v>#REF!</v>
      </c>
      <c r="H413" s="144" t="e">
        <f>H415+#REF!</f>
        <v>#REF!</v>
      </c>
      <c r="I413" s="144" t="e">
        <f>I415+#REF!</f>
        <v>#REF!</v>
      </c>
      <c r="J413" s="144" t="e">
        <f>J415+#REF!</f>
        <v>#REF!</v>
      </c>
      <c r="K413" s="144" t="e">
        <f>K415+#REF!</f>
        <v>#REF!</v>
      </c>
      <c r="L413" s="144" t="e">
        <f>L415+#REF!</f>
        <v>#REF!</v>
      </c>
      <c r="M413" s="144">
        <v>1252</v>
      </c>
      <c r="N413" s="144">
        <v>1252</v>
      </c>
      <c r="O413" s="144">
        <v>0</v>
      </c>
      <c r="P413" s="144" t="e">
        <f>P415+#REF!</f>
        <v>#REF!</v>
      </c>
      <c r="Q413" s="144" t="e">
        <f>Q415+#REF!</f>
        <v>#REF!</v>
      </c>
      <c r="R413" s="144" t="e">
        <f>R415+#REF!</f>
        <v>#REF!</v>
      </c>
      <c r="S413" s="147" t="e">
        <f aca="true" t="shared" si="44" ref="S413:X413">S415</f>
        <v>#REF!</v>
      </c>
      <c r="T413" s="147" t="e">
        <f t="shared" si="44"/>
        <v>#REF!</v>
      </c>
      <c r="U413" s="147" t="e">
        <f t="shared" si="44"/>
        <v>#REF!</v>
      </c>
      <c r="V413" s="147" t="e">
        <f t="shared" si="44"/>
        <v>#REF!</v>
      </c>
      <c r="W413" s="147" t="e">
        <f t="shared" si="44"/>
        <v>#REF!</v>
      </c>
      <c r="X413" s="147" t="e">
        <f t="shared" si="44"/>
        <v>#REF!</v>
      </c>
      <c r="Y413" s="147">
        <f aca="true" t="shared" si="45" ref="Y413:AA414">Y414</f>
        <v>3012.89</v>
      </c>
      <c r="Z413" s="147">
        <f t="shared" si="45"/>
        <v>3012.89</v>
      </c>
      <c r="AA413" s="147">
        <f t="shared" si="45"/>
        <v>0</v>
      </c>
    </row>
    <row r="414" spans="1:27" ht="47.25">
      <c r="A414" s="146" t="s">
        <v>164</v>
      </c>
      <c r="B414" s="146"/>
      <c r="C414" s="143" t="s">
        <v>47</v>
      </c>
      <c r="D414" s="143" t="s">
        <v>35</v>
      </c>
      <c r="E414" s="143" t="s">
        <v>87</v>
      </c>
      <c r="F414" s="143" t="s">
        <v>37</v>
      </c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7"/>
      <c r="T414" s="147"/>
      <c r="U414" s="147"/>
      <c r="V414" s="147"/>
      <c r="W414" s="147"/>
      <c r="X414" s="147"/>
      <c r="Y414" s="147">
        <f t="shared" si="45"/>
        <v>3012.89</v>
      </c>
      <c r="Z414" s="147">
        <f t="shared" si="45"/>
        <v>3012.89</v>
      </c>
      <c r="AA414" s="147">
        <f t="shared" si="45"/>
        <v>0</v>
      </c>
    </row>
    <row r="415" spans="1:27" ht="78.75">
      <c r="A415" s="142" t="s">
        <v>154</v>
      </c>
      <c r="B415" s="142"/>
      <c r="C415" s="143" t="s">
        <v>47</v>
      </c>
      <c r="D415" s="143" t="s">
        <v>35</v>
      </c>
      <c r="E415" s="143" t="s">
        <v>155</v>
      </c>
      <c r="F415" s="143" t="s">
        <v>37</v>
      </c>
      <c r="G415" s="147">
        <v>1182</v>
      </c>
      <c r="H415" s="147">
        <v>1182</v>
      </c>
      <c r="I415" s="147"/>
      <c r="J415" s="147"/>
      <c r="K415" s="147"/>
      <c r="L415" s="147"/>
      <c r="M415" s="144">
        <v>1182</v>
      </c>
      <c r="N415" s="144">
        <v>1182</v>
      </c>
      <c r="O415" s="144">
        <v>0</v>
      </c>
      <c r="P415" s="147">
        <v>190</v>
      </c>
      <c r="Q415" s="147">
        <v>190</v>
      </c>
      <c r="R415" s="147"/>
      <c r="S415" s="147" t="e">
        <f>#REF!</f>
        <v>#REF!</v>
      </c>
      <c r="T415" s="147" t="e">
        <f>#REF!</f>
        <v>#REF!</v>
      </c>
      <c r="U415" s="147" t="e">
        <f>#REF!</f>
        <v>#REF!</v>
      </c>
      <c r="V415" s="147" t="e">
        <f>#REF!</f>
        <v>#REF!</v>
      </c>
      <c r="W415" s="147" t="e">
        <f>#REF!</f>
        <v>#REF!</v>
      </c>
      <c r="X415" s="147" t="e">
        <f>#REF!</f>
        <v>#REF!</v>
      </c>
      <c r="Y415" s="147">
        <f>Y416+Y418+Y420</f>
        <v>3012.89</v>
      </c>
      <c r="Z415" s="147">
        <f>Z416+Z418+Z420</f>
        <v>3012.89</v>
      </c>
      <c r="AA415" s="147">
        <f>AA416+AA418+AA420</f>
        <v>0</v>
      </c>
    </row>
    <row r="416" spans="1:27" ht="126">
      <c r="A416" s="142" t="s">
        <v>235</v>
      </c>
      <c r="B416" s="142"/>
      <c r="C416" s="143" t="s">
        <v>47</v>
      </c>
      <c r="D416" s="143" t="s">
        <v>35</v>
      </c>
      <c r="E416" s="143" t="s">
        <v>155</v>
      </c>
      <c r="F416" s="143" t="s">
        <v>68</v>
      </c>
      <c r="G416" s="147"/>
      <c r="H416" s="147"/>
      <c r="I416" s="147"/>
      <c r="J416" s="147"/>
      <c r="K416" s="147"/>
      <c r="L416" s="147"/>
      <c r="M416" s="144"/>
      <c r="N416" s="144"/>
      <c r="O416" s="144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>
        <f>Y417</f>
        <v>2614.24</v>
      </c>
      <c r="Z416" s="147">
        <f>Z417</f>
        <v>2614.24</v>
      </c>
      <c r="AA416" s="147">
        <f>AA417</f>
        <v>0</v>
      </c>
    </row>
    <row r="417" spans="1:27" ht="31.5">
      <c r="A417" s="142" t="s">
        <v>246</v>
      </c>
      <c r="B417" s="142"/>
      <c r="C417" s="143" t="s">
        <v>47</v>
      </c>
      <c r="D417" s="143" t="s">
        <v>35</v>
      </c>
      <c r="E417" s="143" t="s">
        <v>155</v>
      </c>
      <c r="F417" s="143" t="s">
        <v>247</v>
      </c>
      <c r="G417" s="143" t="s">
        <v>69</v>
      </c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7"/>
      <c r="V417" s="147"/>
      <c r="W417" s="147"/>
      <c r="X417" s="148"/>
      <c r="Y417" s="144">
        <f>Z417+AA417</f>
        <v>2614.24</v>
      </c>
      <c r="Z417" s="144">
        <v>2614.24</v>
      </c>
      <c r="AA417" s="147"/>
    </row>
    <row r="418" spans="1:27" ht="78.75">
      <c r="A418" s="142" t="s">
        <v>231</v>
      </c>
      <c r="B418" s="142"/>
      <c r="C418" s="143" t="s">
        <v>47</v>
      </c>
      <c r="D418" s="143" t="s">
        <v>35</v>
      </c>
      <c r="E418" s="143" t="s">
        <v>155</v>
      </c>
      <c r="F418" s="143" t="s">
        <v>71</v>
      </c>
      <c r="G418" s="143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7"/>
      <c r="V418" s="147"/>
      <c r="W418" s="147"/>
      <c r="X418" s="148"/>
      <c r="Y418" s="144">
        <f>Y419</f>
        <v>395.65</v>
      </c>
      <c r="Z418" s="144">
        <f>Z419</f>
        <v>395.65</v>
      </c>
      <c r="AA418" s="144">
        <f>AA419</f>
        <v>0</v>
      </c>
    </row>
    <row r="419" spans="1:27" ht="63">
      <c r="A419" s="142" t="s">
        <v>232</v>
      </c>
      <c r="B419" s="142"/>
      <c r="C419" s="143" t="s">
        <v>47</v>
      </c>
      <c r="D419" s="143" t="s">
        <v>35</v>
      </c>
      <c r="E419" s="143" t="s">
        <v>155</v>
      </c>
      <c r="F419" s="143" t="s">
        <v>237</v>
      </c>
      <c r="G419" s="143" t="s">
        <v>72</v>
      </c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7"/>
      <c r="V419" s="147"/>
      <c r="W419" s="147"/>
      <c r="X419" s="148"/>
      <c r="Y419" s="144">
        <f>Z419+AA419</f>
        <v>395.65</v>
      </c>
      <c r="Z419" s="144">
        <v>395.65</v>
      </c>
      <c r="AA419" s="144"/>
    </row>
    <row r="420" spans="1:27" ht="15.75">
      <c r="A420" s="142" t="s">
        <v>238</v>
      </c>
      <c r="B420" s="142"/>
      <c r="C420" s="143" t="s">
        <v>47</v>
      </c>
      <c r="D420" s="143" t="s">
        <v>35</v>
      </c>
      <c r="E420" s="143" t="s">
        <v>155</v>
      </c>
      <c r="F420" s="143" t="s">
        <v>241</v>
      </c>
      <c r="G420" s="143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7"/>
      <c r="V420" s="147"/>
      <c r="W420" s="147"/>
      <c r="X420" s="148"/>
      <c r="Y420" s="144">
        <f>Y421</f>
        <v>3</v>
      </c>
      <c r="Z420" s="144">
        <f>Z421</f>
        <v>3</v>
      </c>
      <c r="AA420" s="144"/>
    </row>
    <row r="421" spans="1:27" ht="31.5">
      <c r="A421" s="142" t="s">
        <v>239</v>
      </c>
      <c r="B421" s="142"/>
      <c r="C421" s="143" t="s">
        <v>47</v>
      </c>
      <c r="D421" s="143" t="s">
        <v>35</v>
      </c>
      <c r="E421" s="143" t="s">
        <v>155</v>
      </c>
      <c r="F421" s="143" t="s">
        <v>240</v>
      </c>
      <c r="G421" s="143" t="s">
        <v>73</v>
      </c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7"/>
      <c r="V421" s="147"/>
      <c r="W421" s="147"/>
      <c r="X421" s="148"/>
      <c r="Y421" s="144">
        <f>Z421+AA421</f>
        <v>3</v>
      </c>
      <c r="Z421" s="147">
        <v>3</v>
      </c>
      <c r="AA421" s="147"/>
    </row>
    <row r="422" spans="1:27" ht="31.5">
      <c r="A422" s="142" t="s">
        <v>1</v>
      </c>
      <c r="B422" s="142"/>
      <c r="C422" s="143" t="s">
        <v>47</v>
      </c>
      <c r="D422" s="143" t="s">
        <v>40</v>
      </c>
      <c r="E422" s="143" t="s">
        <v>39</v>
      </c>
      <c r="F422" s="143" t="s">
        <v>37</v>
      </c>
      <c r="G422" s="147"/>
      <c r="H422" s="147"/>
      <c r="I422" s="147"/>
      <c r="J422" s="147"/>
      <c r="K422" s="147"/>
      <c r="L422" s="147"/>
      <c r="M422" s="144"/>
      <c r="N422" s="144"/>
      <c r="O422" s="144"/>
      <c r="P422" s="147"/>
      <c r="Q422" s="147"/>
      <c r="R422" s="147"/>
      <c r="S422" s="147" t="e">
        <f>#REF!</f>
        <v>#REF!</v>
      </c>
      <c r="T422" s="147" t="e">
        <f>#REF!</f>
        <v>#REF!</v>
      </c>
      <c r="U422" s="147" t="e">
        <f>#REF!</f>
        <v>#REF!</v>
      </c>
      <c r="V422" s="147" t="e">
        <f>#REF!</f>
        <v>#REF!</v>
      </c>
      <c r="W422" s="147" t="e">
        <f>#REF!</f>
        <v>#REF!</v>
      </c>
      <c r="X422" s="147" t="e">
        <f>#REF!</f>
        <v>#REF!</v>
      </c>
      <c r="Y422" s="147">
        <f>Y423</f>
        <v>285</v>
      </c>
      <c r="Z422" s="147">
        <f>Z423</f>
        <v>285</v>
      </c>
      <c r="AA422" s="147">
        <f>AA423</f>
        <v>0</v>
      </c>
    </row>
    <row r="423" spans="1:27" ht="78.75">
      <c r="A423" s="142" t="s">
        <v>165</v>
      </c>
      <c r="B423" s="142"/>
      <c r="C423" s="143" t="s">
        <v>47</v>
      </c>
      <c r="D423" s="143" t="s">
        <v>40</v>
      </c>
      <c r="E423" s="143" t="s">
        <v>167</v>
      </c>
      <c r="F423" s="143" t="s">
        <v>37</v>
      </c>
      <c r="G423" s="147"/>
      <c r="H423" s="147"/>
      <c r="I423" s="147"/>
      <c r="J423" s="147"/>
      <c r="K423" s="147"/>
      <c r="L423" s="147"/>
      <c r="M423" s="144"/>
      <c r="N423" s="144"/>
      <c r="O423" s="144"/>
      <c r="P423" s="147"/>
      <c r="Q423" s="147"/>
      <c r="R423" s="147"/>
      <c r="S423" s="147"/>
      <c r="T423" s="147"/>
      <c r="U423" s="147"/>
      <c r="V423" s="147"/>
      <c r="W423" s="148"/>
      <c r="X423" s="148"/>
      <c r="Y423" s="147">
        <f>Y424+Y427</f>
        <v>285</v>
      </c>
      <c r="Z423" s="147">
        <f>Z424+Z427</f>
        <v>285</v>
      </c>
      <c r="AA423" s="147">
        <f>AA424+AA427</f>
        <v>0</v>
      </c>
    </row>
    <row r="424" spans="1:27" ht="63">
      <c r="A424" s="142" t="s">
        <v>166</v>
      </c>
      <c r="B424" s="142"/>
      <c r="C424" s="143" t="s">
        <v>47</v>
      </c>
      <c r="D424" s="143" t="s">
        <v>40</v>
      </c>
      <c r="E424" s="143" t="s">
        <v>168</v>
      </c>
      <c r="F424" s="143" t="s">
        <v>37</v>
      </c>
      <c r="G424" s="143" t="s">
        <v>71</v>
      </c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7"/>
      <c r="V424" s="147"/>
      <c r="W424" s="147"/>
      <c r="X424" s="148"/>
      <c r="Y424" s="144">
        <f>Y426</f>
        <v>92</v>
      </c>
      <c r="Z424" s="144">
        <f>Z426</f>
        <v>92</v>
      </c>
      <c r="AA424" s="144">
        <f>AA426</f>
        <v>0</v>
      </c>
    </row>
    <row r="425" spans="1:27" ht="78.75">
      <c r="A425" s="142" t="s">
        <v>231</v>
      </c>
      <c r="B425" s="142"/>
      <c r="C425" s="143" t="s">
        <v>47</v>
      </c>
      <c r="D425" s="143" t="s">
        <v>40</v>
      </c>
      <c r="E425" s="143" t="s">
        <v>168</v>
      </c>
      <c r="F425" s="143" t="s">
        <v>71</v>
      </c>
      <c r="G425" s="143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7"/>
      <c r="V425" s="147"/>
      <c r="W425" s="147"/>
      <c r="X425" s="148"/>
      <c r="Y425" s="144">
        <f>Y426</f>
        <v>92</v>
      </c>
      <c r="Z425" s="144">
        <f>Z426</f>
        <v>92</v>
      </c>
      <c r="AA425" s="144">
        <f>AA426</f>
        <v>0</v>
      </c>
    </row>
    <row r="426" spans="1:27" ht="63">
      <c r="A426" s="142" t="s">
        <v>232</v>
      </c>
      <c r="B426" s="142"/>
      <c r="C426" s="143" t="s">
        <v>47</v>
      </c>
      <c r="D426" s="143" t="s">
        <v>40</v>
      </c>
      <c r="E426" s="143" t="s">
        <v>168</v>
      </c>
      <c r="F426" s="143" t="s">
        <v>237</v>
      </c>
      <c r="G426" s="143" t="s">
        <v>72</v>
      </c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7"/>
      <c r="V426" s="147"/>
      <c r="W426" s="147"/>
      <c r="X426" s="148"/>
      <c r="Y426" s="144">
        <f>Z426+AA426</f>
        <v>92</v>
      </c>
      <c r="Z426" s="144">
        <v>92</v>
      </c>
      <c r="AA426" s="144"/>
    </row>
    <row r="427" spans="1:27" ht="51" customHeight="1">
      <c r="A427" s="71" t="s">
        <v>365</v>
      </c>
      <c r="B427" s="70" t="s">
        <v>42</v>
      </c>
      <c r="C427" s="70" t="s">
        <v>47</v>
      </c>
      <c r="D427" s="70" t="s">
        <v>40</v>
      </c>
      <c r="E427" s="70" t="s">
        <v>366</v>
      </c>
      <c r="F427" s="70" t="s">
        <v>37</v>
      </c>
      <c r="G427" s="92">
        <f>G429</f>
        <v>193</v>
      </c>
      <c r="H427" s="92">
        <f>H429</f>
        <v>193</v>
      </c>
      <c r="I427" s="92">
        <f>I429</f>
        <v>0</v>
      </c>
      <c r="J427" s="71" t="s">
        <v>365</v>
      </c>
      <c r="K427" s="70" t="s">
        <v>42</v>
      </c>
      <c r="L427" s="70" t="s">
        <v>47</v>
      </c>
      <c r="M427" s="70" t="s">
        <v>40</v>
      </c>
      <c r="N427" s="70" t="s">
        <v>366</v>
      </c>
      <c r="O427" s="70" t="s">
        <v>37</v>
      </c>
      <c r="P427" s="92">
        <f>P429</f>
        <v>193</v>
      </c>
      <c r="Q427" s="92">
        <f>Q429</f>
        <v>193</v>
      </c>
      <c r="R427" s="92">
        <f>R429</f>
        <v>0</v>
      </c>
      <c r="S427" s="71" t="s">
        <v>365</v>
      </c>
      <c r="T427" s="70" t="s">
        <v>42</v>
      </c>
      <c r="U427" s="70" t="s">
        <v>47</v>
      </c>
      <c r="V427" s="70" t="s">
        <v>40</v>
      </c>
      <c r="W427" s="70" t="s">
        <v>366</v>
      </c>
      <c r="X427" s="70" t="s">
        <v>37</v>
      </c>
      <c r="Y427" s="92">
        <f>Y429</f>
        <v>193</v>
      </c>
      <c r="Z427" s="92">
        <f>Z429</f>
        <v>193</v>
      </c>
      <c r="AA427" s="92">
        <f>AA429</f>
        <v>0</v>
      </c>
    </row>
    <row r="428" spans="1:27" ht="45" customHeight="1">
      <c r="A428" s="69" t="s">
        <v>231</v>
      </c>
      <c r="B428" s="70" t="s">
        <v>42</v>
      </c>
      <c r="C428" s="70" t="s">
        <v>47</v>
      </c>
      <c r="D428" s="70" t="s">
        <v>40</v>
      </c>
      <c r="E428" s="70" t="s">
        <v>366</v>
      </c>
      <c r="F428" s="70" t="s">
        <v>71</v>
      </c>
      <c r="G428" s="92">
        <f>G429</f>
        <v>193</v>
      </c>
      <c r="H428" s="92">
        <f>H429</f>
        <v>193</v>
      </c>
      <c r="I428" s="92">
        <f>I429</f>
        <v>0</v>
      </c>
      <c r="J428" s="69" t="s">
        <v>231</v>
      </c>
      <c r="K428" s="70" t="s">
        <v>42</v>
      </c>
      <c r="L428" s="70" t="s">
        <v>47</v>
      </c>
      <c r="M428" s="70" t="s">
        <v>40</v>
      </c>
      <c r="N428" s="70" t="s">
        <v>366</v>
      </c>
      <c r="O428" s="70" t="s">
        <v>71</v>
      </c>
      <c r="P428" s="92">
        <f>P429</f>
        <v>193</v>
      </c>
      <c r="Q428" s="92">
        <f>Q429</f>
        <v>193</v>
      </c>
      <c r="R428" s="92">
        <f>R429</f>
        <v>0</v>
      </c>
      <c r="S428" s="69" t="s">
        <v>231</v>
      </c>
      <c r="T428" s="70" t="s">
        <v>42</v>
      </c>
      <c r="U428" s="70" t="s">
        <v>47</v>
      </c>
      <c r="V428" s="70" t="s">
        <v>40</v>
      </c>
      <c r="W428" s="70" t="s">
        <v>366</v>
      </c>
      <c r="X428" s="70" t="s">
        <v>71</v>
      </c>
      <c r="Y428" s="92">
        <f>Y429</f>
        <v>193</v>
      </c>
      <c r="Z428" s="92">
        <f>Z429</f>
        <v>193</v>
      </c>
      <c r="AA428" s="92">
        <f>AA429</f>
        <v>0</v>
      </c>
    </row>
    <row r="429" spans="1:27" ht="36" customHeight="1">
      <c r="A429" s="69" t="s">
        <v>232</v>
      </c>
      <c r="B429" s="70" t="s">
        <v>42</v>
      </c>
      <c r="C429" s="70" t="s">
        <v>47</v>
      </c>
      <c r="D429" s="70" t="s">
        <v>40</v>
      </c>
      <c r="E429" s="70" t="s">
        <v>366</v>
      </c>
      <c r="F429" s="70" t="s">
        <v>237</v>
      </c>
      <c r="G429" s="92">
        <f>H429+I429</f>
        <v>193</v>
      </c>
      <c r="H429" s="92">
        <v>193</v>
      </c>
      <c r="I429" s="92"/>
      <c r="J429" s="69" t="s">
        <v>232</v>
      </c>
      <c r="K429" s="70" t="s">
        <v>42</v>
      </c>
      <c r="L429" s="70" t="s">
        <v>47</v>
      </c>
      <c r="M429" s="70" t="s">
        <v>40</v>
      </c>
      <c r="N429" s="70" t="s">
        <v>366</v>
      </c>
      <c r="O429" s="70" t="s">
        <v>237</v>
      </c>
      <c r="P429" s="92">
        <f>Q429+R429</f>
        <v>193</v>
      </c>
      <c r="Q429" s="92">
        <v>193</v>
      </c>
      <c r="R429" s="92"/>
      <c r="S429" s="69" t="s">
        <v>232</v>
      </c>
      <c r="T429" s="70" t="s">
        <v>42</v>
      </c>
      <c r="U429" s="70" t="s">
        <v>47</v>
      </c>
      <c r="V429" s="70" t="s">
        <v>40</v>
      </c>
      <c r="W429" s="70" t="s">
        <v>366</v>
      </c>
      <c r="X429" s="70" t="s">
        <v>237</v>
      </c>
      <c r="Y429" s="92">
        <f>Z429+AA429</f>
        <v>193</v>
      </c>
      <c r="Z429" s="92">
        <v>193</v>
      </c>
      <c r="AA429" s="92"/>
    </row>
    <row r="430" spans="1:27" ht="15.75">
      <c r="A430" s="142" t="s">
        <v>31</v>
      </c>
      <c r="B430" s="142"/>
      <c r="C430" s="143">
        <v>10</v>
      </c>
      <c r="D430" s="143" t="s">
        <v>43</v>
      </c>
      <c r="E430" s="143" t="s">
        <v>39</v>
      </c>
      <c r="F430" s="143" t="s">
        <v>37</v>
      </c>
      <c r="G430" s="144" t="e">
        <f>G431+#REF!+#REF!</f>
        <v>#REF!</v>
      </c>
      <c r="H430" s="144" t="e">
        <f>H431+#REF!+#REF!</f>
        <v>#REF!</v>
      </c>
      <c r="I430" s="144" t="e">
        <f>I431+#REF!+#REF!</f>
        <v>#REF!</v>
      </c>
      <c r="J430" s="144" t="e">
        <f>J431+#REF!+#REF!</f>
        <v>#REF!</v>
      </c>
      <c r="K430" s="144" t="e">
        <f>K431+#REF!+#REF!</f>
        <v>#REF!</v>
      </c>
      <c r="L430" s="144" t="e">
        <f>L431+#REF!+#REF!</f>
        <v>#REF!</v>
      </c>
      <c r="M430" s="144">
        <v>2422.5</v>
      </c>
      <c r="N430" s="144">
        <v>1144</v>
      </c>
      <c r="O430" s="144">
        <v>1278.5</v>
      </c>
      <c r="P430" s="144" t="e">
        <f>P431+#REF!+#REF!</f>
        <v>#REF!</v>
      </c>
      <c r="Q430" s="144" t="e">
        <f>Q431+#REF!+#REF!</f>
        <v>#REF!</v>
      </c>
      <c r="R430" s="144" t="e">
        <f>R431+#REF!+#REF!</f>
        <v>#REF!</v>
      </c>
      <c r="S430" s="144" t="e">
        <f>S431+#REF!</f>
        <v>#REF!</v>
      </c>
      <c r="T430" s="144" t="e">
        <f>T431+#REF!</f>
        <v>#REF!</v>
      </c>
      <c r="U430" s="144" t="e">
        <f>U431+#REF!</f>
        <v>#REF!</v>
      </c>
      <c r="V430" s="144" t="e">
        <f>V431+#REF!</f>
        <v>#REF!</v>
      </c>
      <c r="W430" s="144" t="e">
        <f>W431+#REF!</f>
        <v>#REF!</v>
      </c>
      <c r="X430" s="144" t="e">
        <f>X431+#REF!</f>
        <v>#REF!</v>
      </c>
      <c r="Y430" s="144">
        <f>Y431+Y436</f>
        <v>2587.62</v>
      </c>
      <c r="Z430" s="144">
        <f>Z431+Z436</f>
        <v>1226.5</v>
      </c>
      <c r="AA430" s="144">
        <f>AA431+AA436</f>
        <v>1361.1200000000001</v>
      </c>
    </row>
    <row r="431" spans="1:27" ht="15.75">
      <c r="A431" s="142" t="s">
        <v>32</v>
      </c>
      <c r="B431" s="142"/>
      <c r="C431" s="143">
        <v>10</v>
      </c>
      <c r="D431" s="143" t="s">
        <v>35</v>
      </c>
      <c r="E431" s="143" t="s">
        <v>39</v>
      </c>
      <c r="F431" s="143" t="s">
        <v>37</v>
      </c>
      <c r="G431" s="147">
        <v>1000</v>
      </c>
      <c r="H431" s="147">
        <v>1000</v>
      </c>
      <c r="I431" s="147"/>
      <c r="J431" s="147"/>
      <c r="K431" s="147"/>
      <c r="L431" s="147"/>
      <c r="M431" s="144">
        <v>1000</v>
      </c>
      <c r="N431" s="144">
        <v>1000</v>
      </c>
      <c r="O431" s="144">
        <v>0</v>
      </c>
      <c r="P431" s="147">
        <v>600</v>
      </c>
      <c r="Q431" s="147">
        <v>600</v>
      </c>
      <c r="R431" s="147"/>
      <c r="S431" s="147" t="e">
        <f>#REF!</f>
        <v>#REF!</v>
      </c>
      <c r="T431" s="147" t="e">
        <f>#REF!</f>
        <v>#REF!</v>
      </c>
      <c r="U431" s="147" t="e">
        <f>#REF!</f>
        <v>#REF!</v>
      </c>
      <c r="V431" s="147" t="e">
        <f>#REF!</f>
        <v>#REF!</v>
      </c>
      <c r="W431" s="147" t="e">
        <f>#REF!</f>
        <v>#REF!</v>
      </c>
      <c r="X431" s="147" t="e">
        <f>#REF!</f>
        <v>#REF!</v>
      </c>
      <c r="Y431" s="147">
        <f>Y433</f>
        <v>1226.5</v>
      </c>
      <c r="Z431" s="147">
        <f>Z433</f>
        <v>1226.5</v>
      </c>
      <c r="AA431" s="147">
        <f>AA433</f>
        <v>0</v>
      </c>
    </row>
    <row r="432" spans="1:27" ht="47.25">
      <c r="A432" s="146" t="s">
        <v>164</v>
      </c>
      <c r="B432" s="146"/>
      <c r="C432" s="143">
        <v>10</v>
      </c>
      <c r="D432" s="143" t="s">
        <v>35</v>
      </c>
      <c r="E432" s="143" t="s">
        <v>87</v>
      </c>
      <c r="F432" s="143" t="s">
        <v>37</v>
      </c>
      <c r="G432" s="147"/>
      <c r="H432" s="147"/>
      <c r="I432" s="147"/>
      <c r="J432" s="147"/>
      <c r="K432" s="147"/>
      <c r="L432" s="147"/>
      <c r="M432" s="144"/>
      <c r="N432" s="144"/>
      <c r="O432" s="144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>
        <f>Y433</f>
        <v>1226.5</v>
      </c>
      <c r="Z432" s="147">
        <f>Z433</f>
        <v>1226.5</v>
      </c>
      <c r="AA432" s="147">
        <f>AA433</f>
        <v>0</v>
      </c>
    </row>
    <row r="433" spans="1:27" ht="31.5">
      <c r="A433" s="142" t="s">
        <v>158</v>
      </c>
      <c r="B433" s="142"/>
      <c r="C433" s="143">
        <v>10</v>
      </c>
      <c r="D433" s="143" t="s">
        <v>35</v>
      </c>
      <c r="E433" s="143" t="s">
        <v>91</v>
      </c>
      <c r="F433" s="143" t="s">
        <v>37</v>
      </c>
      <c r="G433" s="147">
        <v>1000</v>
      </c>
      <c r="H433" s="147">
        <v>1000</v>
      </c>
      <c r="I433" s="147"/>
      <c r="J433" s="147"/>
      <c r="K433" s="147"/>
      <c r="L433" s="147"/>
      <c r="M433" s="144">
        <v>1000</v>
      </c>
      <c r="N433" s="144">
        <v>1000</v>
      </c>
      <c r="O433" s="144">
        <v>0</v>
      </c>
      <c r="P433" s="147">
        <v>600</v>
      </c>
      <c r="Q433" s="147">
        <v>600</v>
      </c>
      <c r="R433" s="147"/>
      <c r="S433" s="147" t="e">
        <f>#REF!</f>
        <v>#REF!</v>
      </c>
      <c r="T433" s="147" t="e">
        <f>#REF!</f>
        <v>#REF!</v>
      </c>
      <c r="U433" s="147" t="e">
        <f>#REF!</f>
        <v>#REF!</v>
      </c>
      <c r="V433" s="147" t="e">
        <f>#REF!</f>
        <v>#REF!</v>
      </c>
      <c r="W433" s="147" t="e">
        <f>#REF!</f>
        <v>#REF!</v>
      </c>
      <c r="X433" s="147" t="e">
        <f>#REF!</f>
        <v>#REF!</v>
      </c>
      <c r="Y433" s="147">
        <f>Y435</f>
        <v>1226.5</v>
      </c>
      <c r="Z433" s="147">
        <f>Z435</f>
        <v>1226.5</v>
      </c>
      <c r="AA433" s="147">
        <f>AA435</f>
        <v>0</v>
      </c>
    </row>
    <row r="434" spans="1:27" ht="31.5">
      <c r="A434" s="142" t="s">
        <v>250</v>
      </c>
      <c r="B434" s="142"/>
      <c r="C434" s="143">
        <v>10</v>
      </c>
      <c r="D434" s="143" t="s">
        <v>35</v>
      </c>
      <c r="E434" s="143" t="s">
        <v>91</v>
      </c>
      <c r="F434" s="143" t="s">
        <v>252</v>
      </c>
      <c r="G434" s="147"/>
      <c r="H434" s="147"/>
      <c r="I434" s="147"/>
      <c r="J434" s="147"/>
      <c r="K434" s="147"/>
      <c r="L434" s="147"/>
      <c r="M434" s="144"/>
      <c r="N434" s="144"/>
      <c r="O434" s="144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>
        <f>Y435</f>
        <v>1226.5</v>
      </c>
      <c r="Z434" s="147">
        <f>Z435</f>
        <v>1226.5</v>
      </c>
      <c r="AA434" s="147">
        <f>AA435</f>
        <v>0</v>
      </c>
    </row>
    <row r="435" spans="1:27" ht="31.5">
      <c r="A435" s="142" t="s">
        <v>251</v>
      </c>
      <c r="B435" s="142"/>
      <c r="C435" s="143">
        <v>10</v>
      </c>
      <c r="D435" s="143" t="s">
        <v>35</v>
      </c>
      <c r="E435" s="143" t="s">
        <v>91</v>
      </c>
      <c r="F435" s="143" t="s">
        <v>253</v>
      </c>
      <c r="G435" s="147"/>
      <c r="H435" s="147"/>
      <c r="I435" s="147"/>
      <c r="J435" s="147"/>
      <c r="K435" s="147"/>
      <c r="L435" s="147"/>
      <c r="M435" s="144"/>
      <c r="N435" s="144"/>
      <c r="O435" s="144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>
        <f>Z435+AA435</f>
        <v>1226.5</v>
      </c>
      <c r="Z435" s="147">
        <v>1226.5</v>
      </c>
      <c r="AA435" s="147"/>
    </row>
    <row r="436" spans="1:27" ht="15.75">
      <c r="A436" s="142" t="s">
        <v>33</v>
      </c>
      <c r="B436" s="142"/>
      <c r="C436" s="143">
        <v>10</v>
      </c>
      <c r="D436" s="143" t="s">
        <v>40</v>
      </c>
      <c r="E436" s="143" t="s">
        <v>39</v>
      </c>
      <c r="F436" s="143" t="s">
        <v>37</v>
      </c>
      <c r="G436" s="147">
        <v>1278.5</v>
      </c>
      <c r="H436" s="147"/>
      <c r="I436" s="147">
        <v>1278.5</v>
      </c>
      <c r="J436" s="147"/>
      <c r="K436" s="147"/>
      <c r="L436" s="147"/>
      <c r="M436" s="144">
        <v>1278.5</v>
      </c>
      <c r="N436" s="144">
        <v>0</v>
      </c>
      <c r="O436" s="144">
        <v>1278.5</v>
      </c>
      <c r="P436" s="147">
        <v>129</v>
      </c>
      <c r="Q436" s="147"/>
      <c r="R436" s="147">
        <v>129</v>
      </c>
      <c r="S436" s="147" t="e">
        <f>#REF!</f>
        <v>#REF!</v>
      </c>
      <c r="T436" s="147" t="e">
        <f>#REF!</f>
        <v>#REF!</v>
      </c>
      <c r="U436" s="147" t="e">
        <f>#REF!</f>
        <v>#REF!</v>
      </c>
      <c r="V436" s="147" t="e">
        <f>#REF!</f>
        <v>#REF!</v>
      </c>
      <c r="W436" s="147" t="e">
        <f>#REF!</f>
        <v>#REF!</v>
      </c>
      <c r="X436" s="147" t="e">
        <f>#REF!</f>
        <v>#REF!</v>
      </c>
      <c r="Y436" s="147">
        <f>Y438</f>
        <v>1361.1200000000001</v>
      </c>
      <c r="Z436" s="147">
        <f>Z438</f>
        <v>0</v>
      </c>
      <c r="AA436" s="147">
        <f>AA438</f>
        <v>1361.1200000000001</v>
      </c>
    </row>
    <row r="437" spans="1:27" ht="47.25">
      <c r="A437" s="146" t="s">
        <v>164</v>
      </c>
      <c r="B437" s="146"/>
      <c r="C437" s="143">
        <v>10</v>
      </c>
      <c r="D437" s="143" t="s">
        <v>40</v>
      </c>
      <c r="E437" s="143" t="s">
        <v>87</v>
      </c>
      <c r="F437" s="143" t="s">
        <v>37</v>
      </c>
      <c r="G437" s="147"/>
      <c r="H437" s="147"/>
      <c r="I437" s="147"/>
      <c r="J437" s="147"/>
      <c r="K437" s="147"/>
      <c r="L437" s="147"/>
      <c r="M437" s="144"/>
      <c r="N437" s="144"/>
      <c r="O437" s="144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>
        <f>Y438</f>
        <v>1361.1200000000001</v>
      </c>
      <c r="Z437" s="147">
        <f>Z438</f>
        <v>0</v>
      </c>
      <c r="AA437" s="147">
        <f>AA438</f>
        <v>1361.1200000000001</v>
      </c>
    </row>
    <row r="438" spans="1:27" ht="126">
      <c r="A438" s="142" t="s">
        <v>34</v>
      </c>
      <c r="B438" s="142"/>
      <c r="C438" s="143">
        <v>10</v>
      </c>
      <c r="D438" s="143" t="s">
        <v>40</v>
      </c>
      <c r="E438" s="143" t="s">
        <v>156</v>
      </c>
      <c r="F438" s="143" t="s">
        <v>37</v>
      </c>
      <c r="G438" s="147">
        <v>1278.5</v>
      </c>
      <c r="H438" s="147"/>
      <c r="I438" s="147">
        <v>1278.5</v>
      </c>
      <c r="J438" s="147"/>
      <c r="K438" s="147"/>
      <c r="L438" s="147"/>
      <c r="M438" s="144">
        <v>1278.5</v>
      </c>
      <c r="N438" s="144">
        <v>0</v>
      </c>
      <c r="O438" s="144">
        <v>1278.5</v>
      </c>
      <c r="P438" s="147">
        <v>129</v>
      </c>
      <c r="Q438" s="147"/>
      <c r="R438" s="147">
        <v>129</v>
      </c>
      <c r="S438" s="147" t="e">
        <f>#REF!</f>
        <v>#REF!</v>
      </c>
      <c r="T438" s="147" t="e">
        <f>#REF!</f>
        <v>#REF!</v>
      </c>
      <c r="U438" s="147" t="e">
        <f>#REF!</f>
        <v>#REF!</v>
      </c>
      <c r="V438" s="147" t="e">
        <f>#REF!</f>
        <v>#REF!</v>
      </c>
      <c r="W438" s="147" t="e">
        <f>#REF!</f>
        <v>#REF!</v>
      </c>
      <c r="X438" s="147" t="e">
        <f>#REF!</f>
        <v>#REF!</v>
      </c>
      <c r="Y438" s="147">
        <f>Y439+Y441</f>
        <v>1361.1200000000001</v>
      </c>
      <c r="Z438" s="147">
        <f>Z439+Z441</f>
        <v>0</v>
      </c>
      <c r="AA438" s="147">
        <f>AA439+AA441</f>
        <v>1361.1200000000001</v>
      </c>
    </row>
    <row r="439" spans="1:27" ht="78.75">
      <c r="A439" s="142" t="s">
        <v>231</v>
      </c>
      <c r="B439" s="142"/>
      <c r="C439" s="143">
        <v>10</v>
      </c>
      <c r="D439" s="143" t="s">
        <v>40</v>
      </c>
      <c r="E439" s="143" t="s">
        <v>156</v>
      </c>
      <c r="F439" s="143" t="s">
        <v>71</v>
      </c>
      <c r="G439" s="147"/>
      <c r="H439" s="147"/>
      <c r="I439" s="147"/>
      <c r="J439" s="147"/>
      <c r="K439" s="147"/>
      <c r="L439" s="147"/>
      <c r="M439" s="144"/>
      <c r="N439" s="144"/>
      <c r="O439" s="144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>
        <f>Y440</f>
        <v>19.74</v>
      </c>
      <c r="Z439" s="147">
        <f>Z440</f>
        <v>0</v>
      </c>
      <c r="AA439" s="147">
        <f>AA440</f>
        <v>19.74</v>
      </c>
    </row>
    <row r="440" spans="1:27" ht="63">
      <c r="A440" s="142" t="s">
        <v>232</v>
      </c>
      <c r="B440" s="142"/>
      <c r="C440" s="143">
        <v>10</v>
      </c>
      <c r="D440" s="143" t="s">
        <v>40</v>
      </c>
      <c r="E440" s="143" t="s">
        <v>156</v>
      </c>
      <c r="F440" s="143" t="s">
        <v>237</v>
      </c>
      <c r="G440" s="147"/>
      <c r="H440" s="147"/>
      <c r="I440" s="147"/>
      <c r="J440" s="147"/>
      <c r="K440" s="147"/>
      <c r="L440" s="147"/>
      <c r="M440" s="144"/>
      <c r="N440" s="144"/>
      <c r="O440" s="144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>
        <f>Z440+AA440</f>
        <v>19.74</v>
      </c>
      <c r="Z440" s="147"/>
      <c r="AA440" s="147">
        <v>19.74</v>
      </c>
    </row>
    <row r="441" spans="1:27" ht="31.5">
      <c r="A441" s="142" t="s">
        <v>250</v>
      </c>
      <c r="B441" s="142"/>
      <c r="C441" s="143">
        <v>10</v>
      </c>
      <c r="D441" s="143" t="s">
        <v>40</v>
      </c>
      <c r="E441" s="143" t="s">
        <v>156</v>
      </c>
      <c r="F441" s="143" t="s">
        <v>252</v>
      </c>
      <c r="G441" s="147"/>
      <c r="H441" s="147"/>
      <c r="I441" s="147"/>
      <c r="J441" s="147"/>
      <c r="K441" s="147"/>
      <c r="L441" s="147"/>
      <c r="M441" s="144"/>
      <c r="N441" s="144"/>
      <c r="O441" s="144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>
        <f>Y442</f>
        <v>1341.38</v>
      </c>
      <c r="Z441" s="147">
        <f>Z442</f>
        <v>0</v>
      </c>
      <c r="AA441" s="147">
        <f>AA442</f>
        <v>1341.38</v>
      </c>
    </row>
    <row r="442" spans="1:27" ht="31.5">
      <c r="A442" s="142" t="s">
        <v>251</v>
      </c>
      <c r="B442" s="142"/>
      <c r="C442" s="143">
        <v>10</v>
      </c>
      <c r="D442" s="143" t="s">
        <v>40</v>
      </c>
      <c r="E442" s="143" t="s">
        <v>156</v>
      </c>
      <c r="F442" s="143" t="s">
        <v>253</v>
      </c>
      <c r="G442" s="147"/>
      <c r="H442" s="147"/>
      <c r="I442" s="147"/>
      <c r="J442" s="147"/>
      <c r="K442" s="147"/>
      <c r="L442" s="147"/>
      <c r="M442" s="144"/>
      <c r="N442" s="144"/>
      <c r="O442" s="144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>
        <f>Z442+AA442</f>
        <v>1341.38</v>
      </c>
      <c r="Z442" s="147"/>
      <c r="AA442" s="147">
        <v>1341.38</v>
      </c>
    </row>
    <row r="443" spans="1:27" ht="15.75">
      <c r="A443" s="142" t="s">
        <v>30</v>
      </c>
      <c r="B443" s="142"/>
      <c r="C443" s="143" t="s">
        <v>5</v>
      </c>
      <c r="D443" s="143" t="s">
        <v>43</v>
      </c>
      <c r="E443" s="143" t="s">
        <v>39</v>
      </c>
      <c r="F443" s="143" t="s">
        <v>37</v>
      </c>
      <c r="G443" s="147"/>
      <c r="H443" s="147"/>
      <c r="I443" s="147"/>
      <c r="J443" s="147"/>
      <c r="K443" s="147"/>
      <c r="L443" s="147"/>
      <c r="M443" s="144"/>
      <c r="N443" s="144"/>
      <c r="O443" s="144"/>
      <c r="P443" s="147"/>
      <c r="Q443" s="147"/>
      <c r="R443" s="147"/>
      <c r="S443" s="147" t="e">
        <f>S444</f>
        <v>#REF!</v>
      </c>
      <c r="T443" s="147" t="e">
        <f>T444</f>
        <v>#REF!</v>
      </c>
      <c r="U443" s="147"/>
      <c r="V443" s="147"/>
      <c r="W443" s="148"/>
      <c r="X443" s="148"/>
      <c r="Y443" s="147">
        <f>Y444</f>
        <v>30</v>
      </c>
      <c r="Z443" s="147">
        <f>Z444</f>
        <v>30</v>
      </c>
      <c r="AA443" s="147">
        <f>AA444</f>
        <v>0</v>
      </c>
    </row>
    <row r="444" spans="1:27" ht="15.75">
      <c r="A444" s="146" t="s">
        <v>228</v>
      </c>
      <c r="B444" s="146"/>
      <c r="C444" s="143" t="s">
        <v>5</v>
      </c>
      <c r="D444" s="143" t="s">
        <v>36</v>
      </c>
      <c r="E444" s="143" t="s">
        <v>39</v>
      </c>
      <c r="F444" s="143" t="s">
        <v>37</v>
      </c>
      <c r="G444" s="147">
        <v>60</v>
      </c>
      <c r="H444" s="147">
        <v>60</v>
      </c>
      <c r="I444" s="147"/>
      <c r="J444" s="147">
        <v>10</v>
      </c>
      <c r="K444" s="147">
        <v>10</v>
      </c>
      <c r="L444" s="147"/>
      <c r="M444" s="144">
        <v>70</v>
      </c>
      <c r="N444" s="144">
        <v>70</v>
      </c>
      <c r="O444" s="144">
        <v>0</v>
      </c>
      <c r="P444" s="147">
        <v>50</v>
      </c>
      <c r="Q444" s="147">
        <v>50</v>
      </c>
      <c r="R444" s="147"/>
      <c r="S444" s="147" t="e">
        <f>#REF!</f>
        <v>#REF!</v>
      </c>
      <c r="T444" s="147" t="e">
        <f>#REF!</f>
        <v>#REF!</v>
      </c>
      <c r="U444" s="147" t="e">
        <f>#REF!</f>
        <v>#REF!</v>
      </c>
      <c r="V444" s="147" t="e">
        <f>#REF!</f>
        <v>#REF!</v>
      </c>
      <c r="W444" s="147" t="e">
        <f>#REF!</f>
        <v>#REF!</v>
      </c>
      <c r="X444" s="147" t="e">
        <f>#REF!</f>
        <v>#REF!</v>
      </c>
      <c r="Y444" s="147">
        <f aca="true" t="shared" si="46" ref="Y444:AA445">Y445</f>
        <v>30</v>
      </c>
      <c r="Z444" s="147">
        <f t="shared" si="46"/>
        <v>30</v>
      </c>
      <c r="AA444" s="147">
        <f t="shared" si="46"/>
        <v>0</v>
      </c>
    </row>
    <row r="445" spans="1:27" ht="78.75">
      <c r="A445" s="150" t="s">
        <v>151</v>
      </c>
      <c r="B445" s="150"/>
      <c r="C445" s="143" t="s">
        <v>5</v>
      </c>
      <c r="D445" s="143" t="s">
        <v>36</v>
      </c>
      <c r="E445" s="143" t="s">
        <v>153</v>
      </c>
      <c r="F445" s="143" t="s">
        <v>37</v>
      </c>
      <c r="G445" s="143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7"/>
      <c r="V445" s="147"/>
      <c r="W445" s="147"/>
      <c r="X445" s="148"/>
      <c r="Y445" s="144">
        <f t="shared" si="46"/>
        <v>30</v>
      </c>
      <c r="Z445" s="144">
        <f t="shared" si="46"/>
        <v>30</v>
      </c>
      <c r="AA445" s="144">
        <f t="shared" si="46"/>
        <v>0</v>
      </c>
    </row>
    <row r="446" spans="1:27" ht="63">
      <c r="A446" s="150" t="s">
        <v>67</v>
      </c>
      <c r="B446" s="150"/>
      <c r="C446" s="143" t="s">
        <v>5</v>
      </c>
      <c r="D446" s="143" t="s">
        <v>36</v>
      </c>
      <c r="E446" s="143" t="s">
        <v>169</v>
      </c>
      <c r="F446" s="143" t="s">
        <v>37</v>
      </c>
      <c r="G446" s="143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7"/>
      <c r="V446" s="147"/>
      <c r="W446" s="147"/>
      <c r="X446" s="148"/>
      <c r="Y446" s="144">
        <f>Y450+Y448</f>
        <v>30</v>
      </c>
      <c r="Z446" s="144">
        <f>Z450+Z448</f>
        <v>30</v>
      </c>
      <c r="AA446" s="144">
        <f>AA450+AA448</f>
        <v>0</v>
      </c>
    </row>
    <row r="447" spans="1:27" ht="126">
      <c r="A447" s="142" t="s">
        <v>235</v>
      </c>
      <c r="B447" s="142"/>
      <c r="C447" s="143" t="s">
        <v>5</v>
      </c>
      <c r="D447" s="143" t="s">
        <v>36</v>
      </c>
      <c r="E447" s="143" t="s">
        <v>169</v>
      </c>
      <c r="F447" s="143" t="s">
        <v>68</v>
      </c>
      <c r="G447" s="143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7"/>
      <c r="V447" s="147"/>
      <c r="W447" s="147"/>
      <c r="X447" s="148"/>
      <c r="Y447" s="144">
        <f>Y448</f>
        <v>2</v>
      </c>
      <c r="Z447" s="144">
        <f>Z448</f>
        <v>2</v>
      </c>
      <c r="AA447" s="144">
        <f>AA448</f>
        <v>0</v>
      </c>
    </row>
    <row r="448" spans="1:27" ht="31.5">
      <c r="A448" s="142" t="s">
        <v>246</v>
      </c>
      <c r="B448" s="142"/>
      <c r="C448" s="143" t="s">
        <v>5</v>
      </c>
      <c r="D448" s="143" t="s">
        <v>36</v>
      </c>
      <c r="E448" s="143" t="s">
        <v>169</v>
      </c>
      <c r="F448" s="143" t="s">
        <v>247</v>
      </c>
      <c r="G448" s="143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7"/>
      <c r="V448" s="147"/>
      <c r="W448" s="147"/>
      <c r="X448" s="148"/>
      <c r="Y448" s="144">
        <f>Z448+AA448</f>
        <v>2</v>
      </c>
      <c r="Z448" s="144">
        <v>2</v>
      </c>
      <c r="AA448" s="144"/>
    </row>
    <row r="449" spans="1:27" ht="78.75">
      <c r="A449" s="142" t="s">
        <v>231</v>
      </c>
      <c r="B449" s="142"/>
      <c r="C449" s="143" t="s">
        <v>5</v>
      </c>
      <c r="D449" s="143" t="s">
        <v>36</v>
      </c>
      <c r="E449" s="143" t="s">
        <v>169</v>
      </c>
      <c r="F449" s="143" t="s">
        <v>71</v>
      </c>
      <c r="G449" s="143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7"/>
      <c r="V449" s="147"/>
      <c r="W449" s="147"/>
      <c r="X449" s="148"/>
      <c r="Y449" s="144">
        <f>Y450</f>
        <v>28</v>
      </c>
      <c r="Z449" s="144">
        <f>Z450</f>
        <v>28</v>
      </c>
      <c r="AA449" s="144">
        <f>AA450</f>
        <v>0</v>
      </c>
    </row>
    <row r="450" spans="1:27" ht="63">
      <c r="A450" s="142" t="s">
        <v>232</v>
      </c>
      <c r="B450" s="142"/>
      <c r="C450" s="143" t="s">
        <v>5</v>
      </c>
      <c r="D450" s="143" t="s">
        <v>36</v>
      </c>
      <c r="E450" s="143" t="s">
        <v>169</v>
      </c>
      <c r="F450" s="143" t="s">
        <v>237</v>
      </c>
      <c r="G450" s="143" t="s">
        <v>72</v>
      </c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7"/>
      <c r="V450" s="147"/>
      <c r="W450" s="147"/>
      <c r="X450" s="148"/>
      <c r="Y450" s="144">
        <f>Z450+AA450</f>
        <v>28</v>
      </c>
      <c r="Z450" s="144">
        <v>28</v>
      </c>
      <c r="AA450" s="144"/>
    </row>
    <row r="451" spans="1:27" ht="15.75">
      <c r="A451" s="142" t="s">
        <v>0</v>
      </c>
      <c r="B451" s="142"/>
      <c r="C451" s="143" t="s">
        <v>50</v>
      </c>
      <c r="D451" s="143" t="s">
        <v>43</v>
      </c>
      <c r="E451" s="143" t="s">
        <v>39</v>
      </c>
      <c r="F451" s="143" t="s">
        <v>37</v>
      </c>
      <c r="G451" s="147"/>
      <c r="H451" s="144"/>
      <c r="I451" s="144"/>
      <c r="J451" s="147"/>
      <c r="K451" s="147"/>
      <c r="L451" s="147"/>
      <c r="M451" s="144"/>
      <c r="N451" s="144"/>
      <c r="O451" s="144"/>
      <c r="P451" s="147"/>
      <c r="Q451" s="147"/>
      <c r="R451" s="147"/>
      <c r="S451" s="147">
        <f aca="true" t="shared" si="47" ref="S451:X451">S453</f>
        <v>0</v>
      </c>
      <c r="T451" s="147">
        <f t="shared" si="47"/>
        <v>0</v>
      </c>
      <c r="U451" s="147">
        <f t="shared" si="47"/>
        <v>0</v>
      </c>
      <c r="V451" s="147">
        <f t="shared" si="47"/>
        <v>0</v>
      </c>
      <c r="W451" s="147">
        <f t="shared" si="47"/>
        <v>0</v>
      </c>
      <c r="X451" s="147">
        <f t="shared" si="47"/>
        <v>0</v>
      </c>
      <c r="Y451" s="147">
        <f>Y453+Y457+Y461</f>
        <v>339</v>
      </c>
      <c r="Z451" s="147">
        <f>Z453+Z457+Z461</f>
        <v>339</v>
      </c>
      <c r="AA451" s="147">
        <f>AA453+AA457+AA461</f>
        <v>0</v>
      </c>
    </row>
    <row r="452" spans="1:27" ht="31.5">
      <c r="A452" s="142" t="s">
        <v>49</v>
      </c>
      <c r="B452" s="142"/>
      <c r="C452" s="143" t="s">
        <v>50</v>
      </c>
      <c r="D452" s="143" t="s">
        <v>36</v>
      </c>
      <c r="E452" s="143" t="s">
        <v>39</v>
      </c>
      <c r="F452" s="143" t="s">
        <v>37</v>
      </c>
      <c r="G452" s="147"/>
      <c r="H452" s="144"/>
      <c r="I452" s="144"/>
      <c r="J452" s="147"/>
      <c r="K452" s="147"/>
      <c r="L452" s="147"/>
      <c r="M452" s="144"/>
      <c r="N452" s="144"/>
      <c r="O452" s="144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>
        <f>Y451</f>
        <v>339</v>
      </c>
      <c r="Z452" s="147">
        <f>Z451</f>
        <v>339</v>
      </c>
      <c r="AA452" s="147">
        <f>AA451</f>
        <v>0</v>
      </c>
    </row>
    <row r="453" spans="1:27" ht="63">
      <c r="A453" s="142" t="s">
        <v>270</v>
      </c>
      <c r="B453" s="142"/>
      <c r="C453" s="143" t="s">
        <v>50</v>
      </c>
      <c r="D453" s="143" t="s">
        <v>36</v>
      </c>
      <c r="E453" s="143" t="s">
        <v>201</v>
      </c>
      <c r="F453" s="143" t="s">
        <v>37</v>
      </c>
      <c r="G453" s="147"/>
      <c r="H453" s="147"/>
      <c r="I453" s="147"/>
      <c r="J453" s="147"/>
      <c r="K453" s="147"/>
      <c r="L453" s="147"/>
      <c r="M453" s="144"/>
      <c r="N453" s="144"/>
      <c r="O453" s="144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>
        <f>Y454</f>
        <v>2</v>
      </c>
      <c r="Z453" s="147">
        <f>Z454</f>
        <v>2</v>
      </c>
      <c r="AA453" s="147"/>
    </row>
    <row r="454" spans="1:27" ht="63">
      <c r="A454" s="142" t="s">
        <v>223</v>
      </c>
      <c r="B454" s="142"/>
      <c r="C454" s="143" t="s">
        <v>50</v>
      </c>
      <c r="D454" s="143" t="s">
        <v>36</v>
      </c>
      <c r="E454" s="143" t="s">
        <v>271</v>
      </c>
      <c r="F454" s="143" t="s">
        <v>37</v>
      </c>
      <c r="G454" s="147"/>
      <c r="H454" s="147"/>
      <c r="I454" s="147"/>
      <c r="J454" s="147"/>
      <c r="K454" s="147"/>
      <c r="L454" s="147"/>
      <c r="M454" s="144"/>
      <c r="N454" s="144"/>
      <c r="O454" s="144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>
        <f>Y456</f>
        <v>2</v>
      </c>
      <c r="Z454" s="147">
        <f>Z456</f>
        <v>2</v>
      </c>
      <c r="AA454" s="147"/>
    </row>
    <row r="455" spans="1:27" ht="15.75">
      <c r="A455" s="142" t="s">
        <v>238</v>
      </c>
      <c r="B455" s="142"/>
      <c r="C455" s="143" t="s">
        <v>50</v>
      </c>
      <c r="D455" s="143" t="s">
        <v>36</v>
      </c>
      <c r="E455" s="143" t="s">
        <v>271</v>
      </c>
      <c r="F455" s="143" t="s">
        <v>241</v>
      </c>
      <c r="G455" s="147"/>
      <c r="H455" s="147"/>
      <c r="I455" s="147"/>
      <c r="J455" s="147"/>
      <c r="K455" s="147"/>
      <c r="L455" s="147"/>
      <c r="M455" s="144"/>
      <c r="N455" s="144"/>
      <c r="O455" s="144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>
        <f>Y456</f>
        <v>2</v>
      </c>
      <c r="Z455" s="147">
        <f>Z456</f>
        <v>2</v>
      </c>
      <c r="AA455" s="147"/>
    </row>
    <row r="456" spans="1:27" ht="78.75">
      <c r="A456" s="142" t="s">
        <v>147</v>
      </c>
      <c r="B456" s="142"/>
      <c r="C456" s="143" t="s">
        <v>50</v>
      </c>
      <c r="D456" s="143" t="s">
        <v>36</v>
      </c>
      <c r="E456" s="143" t="s">
        <v>271</v>
      </c>
      <c r="F456" s="143" t="s">
        <v>78</v>
      </c>
      <c r="G456" s="147"/>
      <c r="H456" s="147"/>
      <c r="I456" s="147"/>
      <c r="J456" s="147"/>
      <c r="K456" s="147"/>
      <c r="L456" s="147"/>
      <c r="M456" s="144"/>
      <c r="N456" s="144"/>
      <c r="O456" s="144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>
        <f>Z456+AA456</f>
        <v>2</v>
      </c>
      <c r="Z456" s="147">
        <v>2</v>
      </c>
      <c r="AA456" s="147"/>
    </row>
    <row r="457" spans="1:27" ht="63">
      <c r="A457" s="142" t="s">
        <v>272</v>
      </c>
      <c r="B457" s="142"/>
      <c r="C457" s="143" t="s">
        <v>50</v>
      </c>
      <c r="D457" s="143" t="s">
        <v>36</v>
      </c>
      <c r="E457" s="143" t="s">
        <v>222</v>
      </c>
      <c r="F457" s="143" t="s">
        <v>37</v>
      </c>
      <c r="G457" s="147"/>
      <c r="H457" s="147"/>
      <c r="I457" s="147"/>
      <c r="J457" s="147"/>
      <c r="K457" s="147"/>
      <c r="L457" s="147"/>
      <c r="M457" s="144"/>
      <c r="N457" s="144"/>
      <c r="O457" s="144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>
        <f>Y458</f>
        <v>4</v>
      </c>
      <c r="Z457" s="147">
        <f aca="true" t="shared" si="48" ref="Z457:AA459">Z458</f>
        <v>4</v>
      </c>
      <c r="AA457" s="147">
        <f t="shared" si="48"/>
        <v>0</v>
      </c>
    </row>
    <row r="458" spans="1:27" ht="63">
      <c r="A458" s="142" t="s">
        <v>223</v>
      </c>
      <c r="B458" s="142"/>
      <c r="C458" s="143" t="s">
        <v>50</v>
      </c>
      <c r="D458" s="143" t="s">
        <v>36</v>
      </c>
      <c r="E458" s="143" t="s">
        <v>224</v>
      </c>
      <c r="F458" s="143" t="s">
        <v>37</v>
      </c>
      <c r="G458" s="147"/>
      <c r="H458" s="147"/>
      <c r="I458" s="147"/>
      <c r="J458" s="147"/>
      <c r="K458" s="147"/>
      <c r="L458" s="147"/>
      <c r="M458" s="144"/>
      <c r="N458" s="144"/>
      <c r="O458" s="144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>
        <f>Y459</f>
        <v>4</v>
      </c>
      <c r="Z458" s="147">
        <f t="shared" si="48"/>
        <v>4</v>
      </c>
      <c r="AA458" s="147">
        <f t="shared" si="48"/>
        <v>0</v>
      </c>
    </row>
    <row r="459" spans="1:27" ht="15.75">
      <c r="A459" s="142" t="s">
        <v>238</v>
      </c>
      <c r="B459" s="142"/>
      <c r="C459" s="143" t="s">
        <v>50</v>
      </c>
      <c r="D459" s="143" t="s">
        <v>36</v>
      </c>
      <c r="E459" s="143" t="s">
        <v>224</v>
      </c>
      <c r="F459" s="143" t="s">
        <v>241</v>
      </c>
      <c r="G459" s="147"/>
      <c r="H459" s="147"/>
      <c r="I459" s="147"/>
      <c r="J459" s="147"/>
      <c r="K459" s="147"/>
      <c r="L459" s="147"/>
      <c r="M459" s="144"/>
      <c r="N459" s="144"/>
      <c r="O459" s="144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>
        <f>Y460</f>
        <v>4</v>
      </c>
      <c r="Z459" s="147">
        <f t="shared" si="48"/>
        <v>4</v>
      </c>
      <c r="AA459" s="147">
        <f t="shared" si="48"/>
        <v>0</v>
      </c>
    </row>
    <row r="460" spans="1:27" ht="78.75">
      <c r="A460" s="142" t="s">
        <v>147</v>
      </c>
      <c r="B460" s="142"/>
      <c r="C460" s="143" t="s">
        <v>50</v>
      </c>
      <c r="D460" s="143" t="s">
        <v>36</v>
      </c>
      <c r="E460" s="143" t="s">
        <v>224</v>
      </c>
      <c r="F460" s="143" t="s">
        <v>78</v>
      </c>
      <c r="G460" s="147"/>
      <c r="H460" s="147"/>
      <c r="I460" s="147"/>
      <c r="J460" s="147"/>
      <c r="K460" s="147"/>
      <c r="L460" s="147"/>
      <c r="M460" s="144"/>
      <c r="N460" s="144"/>
      <c r="O460" s="144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>
        <f>Z460+AA460</f>
        <v>4</v>
      </c>
      <c r="Z460" s="147">
        <v>4</v>
      </c>
      <c r="AA460" s="147"/>
    </row>
    <row r="461" spans="1:27" ht="47.25">
      <c r="A461" s="146" t="s">
        <v>164</v>
      </c>
      <c r="B461" s="146"/>
      <c r="C461" s="143" t="s">
        <v>50</v>
      </c>
      <c r="D461" s="143" t="s">
        <v>36</v>
      </c>
      <c r="E461" s="143" t="s">
        <v>87</v>
      </c>
      <c r="F461" s="143" t="s">
        <v>37</v>
      </c>
      <c r="G461" s="147">
        <v>280</v>
      </c>
      <c r="H461" s="147">
        <v>280</v>
      </c>
      <c r="I461" s="147"/>
      <c r="J461" s="147"/>
      <c r="K461" s="147"/>
      <c r="L461" s="147"/>
      <c r="M461" s="144">
        <v>280</v>
      </c>
      <c r="N461" s="144">
        <v>280</v>
      </c>
      <c r="O461" s="144">
        <v>0</v>
      </c>
      <c r="P461" s="147">
        <v>34</v>
      </c>
      <c r="Q461" s="147">
        <v>34</v>
      </c>
      <c r="R461" s="147"/>
      <c r="S461" s="147" t="e">
        <f>#REF!</f>
        <v>#REF!</v>
      </c>
      <c r="T461" s="147" t="e">
        <f>#REF!</f>
        <v>#REF!</v>
      </c>
      <c r="U461" s="147" t="e">
        <f>#REF!</f>
        <v>#REF!</v>
      </c>
      <c r="V461" s="147" t="e">
        <f>#REF!</f>
        <v>#REF!</v>
      </c>
      <c r="W461" s="147" t="e">
        <f>#REF!</f>
        <v>#REF!</v>
      </c>
      <c r="X461" s="147" t="e">
        <f>#REF!</f>
        <v>#REF!</v>
      </c>
      <c r="Y461" s="147">
        <f>Y462</f>
        <v>333</v>
      </c>
      <c r="Z461" s="147">
        <f>Z462</f>
        <v>333</v>
      </c>
      <c r="AA461" s="147">
        <f>AA462</f>
        <v>0</v>
      </c>
    </row>
    <row r="462" spans="1:27" ht="63">
      <c r="A462" s="142" t="s">
        <v>223</v>
      </c>
      <c r="B462" s="142"/>
      <c r="C462" s="143" t="s">
        <v>50</v>
      </c>
      <c r="D462" s="143" t="s">
        <v>36</v>
      </c>
      <c r="E462" s="143" t="s">
        <v>157</v>
      </c>
      <c r="F462" s="143" t="s">
        <v>37</v>
      </c>
      <c r="G462" s="147">
        <v>280</v>
      </c>
      <c r="H462" s="147">
        <v>280</v>
      </c>
      <c r="I462" s="147"/>
      <c r="J462" s="147"/>
      <c r="K462" s="147"/>
      <c r="L462" s="147"/>
      <c r="M462" s="144">
        <v>280</v>
      </c>
      <c r="N462" s="144">
        <v>280</v>
      </c>
      <c r="O462" s="144">
        <v>0</v>
      </c>
      <c r="P462" s="147">
        <v>34</v>
      </c>
      <c r="Q462" s="147">
        <v>34</v>
      </c>
      <c r="R462" s="147"/>
      <c r="S462" s="147" t="e">
        <f>#REF!</f>
        <v>#REF!</v>
      </c>
      <c r="T462" s="147" t="e">
        <f>#REF!</f>
        <v>#REF!</v>
      </c>
      <c r="U462" s="147" t="e">
        <f>#REF!</f>
        <v>#REF!</v>
      </c>
      <c r="V462" s="147" t="e">
        <f>#REF!</f>
        <v>#REF!</v>
      </c>
      <c r="W462" s="147" t="e">
        <f>#REF!</f>
        <v>#REF!</v>
      </c>
      <c r="X462" s="147" t="e">
        <f>#REF!</f>
        <v>#REF!</v>
      </c>
      <c r="Y462" s="147">
        <f>Y464</f>
        <v>333</v>
      </c>
      <c r="Z462" s="147">
        <f>Z464</f>
        <v>333</v>
      </c>
      <c r="AA462" s="147">
        <f>AA464</f>
        <v>0</v>
      </c>
    </row>
    <row r="463" spans="1:27" ht="15.75">
      <c r="A463" s="142" t="s">
        <v>238</v>
      </c>
      <c r="B463" s="142"/>
      <c r="C463" s="143" t="s">
        <v>50</v>
      </c>
      <c r="D463" s="143" t="s">
        <v>36</v>
      </c>
      <c r="E463" s="143" t="s">
        <v>157</v>
      </c>
      <c r="F463" s="143" t="s">
        <v>241</v>
      </c>
      <c r="G463" s="147"/>
      <c r="H463" s="147"/>
      <c r="I463" s="147"/>
      <c r="J463" s="147"/>
      <c r="K463" s="147"/>
      <c r="L463" s="147"/>
      <c r="M463" s="144"/>
      <c r="N463" s="144"/>
      <c r="O463" s="144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>
        <f>Y464</f>
        <v>333</v>
      </c>
      <c r="Z463" s="147">
        <f>Z464</f>
        <v>333</v>
      </c>
      <c r="AA463" s="147">
        <f>AA464</f>
        <v>0</v>
      </c>
    </row>
    <row r="464" spans="1:27" ht="78.75">
      <c r="A464" s="142" t="s">
        <v>147</v>
      </c>
      <c r="B464" s="142"/>
      <c r="C464" s="143" t="s">
        <v>50</v>
      </c>
      <c r="D464" s="143" t="s">
        <v>36</v>
      </c>
      <c r="E464" s="143" t="s">
        <v>157</v>
      </c>
      <c r="F464" s="143" t="s">
        <v>78</v>
      </c>
      <c r="G464" s="143" t="s">
        <v>72</v>
      </c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7"/>
      <c r="V464" s="147"/>
      <c r="W464" s="147"/>
      <c r="X464" s="148"/>
      <c r="Y464" s="144">
        <f>Z464+AA464</f>
        <v>333</v>
      </c>
      <c r="Z464" s="144">
        <v>333</v>
      </c>
      <c r="AA464" s="144"/>
    </row>
    <row r="465" spans="1:27" ht="31.5">
      <c r="A465" s="142" t="s">
        <v>297</v>
      </c>
      <c r="B465" s="142"/>
      <c r="C465" s="143" t="s">
        <v>3</v>
      </c>
      <c r="D465" s="143" t="s">
        <v>43</v>
      </c>
      <c r="E465" s="143" t="s">
        <v>39</v>
      </c>
      <c r="F465" s="143" t="s">
        <v>37</v>
      </c>
      <c r="G465" s="143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7"/>
      <c r="V465" s="147"/>
      <c r="W465" s="147"/>
      <c r="X465" s="148"/>
      <c r="Y465" s="144">
        <f>Y466</f>
        <v>341.85</v>
      </c>
      <c r="Z465" s="144">
        <f>Z466</f>
        <v>341.85</v>
      </c>
      <c r="AA465" s="144">
        <f>AA466</f>
        <v>0</v>
      </c>
    </row>
    <row r="466" spans="1:27" ht="47.25">
      <c r="A466" s="142" t="s">
        <v>196</v>
      </c>
      <c r="B466" s="142"/>
      <c r="C466" s="143" t="s">
        <v>3</v>
      </c>
      <c r="D466" s="143" t="s">
        <v>35</v>
      </c>
      <c r="E466" s="143" t="s">
        <v>39</v>
      </c>
      <c r="F466" s="143" t="s">
        <v>37</v>
      </c>
      <c r="G466" s="143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7"/>
      <c r="V466" s="147"/>
      <c r="W466" s="147"/>
      <c r="X466" s="148"/>
      <c r="Y466" s="144">
        <f>Y468</f>
        <v>341.85</v>
      </c>
      <c r="Z466" s="144">
        <f>Z468</f>
        <v>341.85</v>
      </c>
      <c r="AA466" s="144">
        <f>AA468</f>
        <v>0</v>
      </c>
    </row>
    <row r="467" spans="1:27" ht="47.25">
      <c r="A467" s="146" t="s">
        <v>164</v>
      </c>
      <c r="B467" s="146"/>
      <c r="C467" s="143" t="s">
        <v>3</v>
      </c>
      <c r="D467" s="143" t="s">
        <v>35</v>
      </c>
      <c r="E467" s="143" t="s">
        <v>87</v>
      </c>
      <c r="F467" s="143" t="s">
        <v>37</v>
      </c>
      <c r="G467" s="143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7"/>
      <c r="V467" s="147"/>
      <c r="W467" s="147"/>
      <c r="X467" s="148"/>
      <c r="Y467" s="144">
        <f>Y468</f>
        <v>341.85</v>
      </c>
      <c r="Z467" s="144">
        <f>Z468</f>
        <v>341.85</v>
      </c>
      <c r="AA467" s="144">
        <f>AA468</f>
        <v>0</v>
      </c>
    </row>
    <row r="468" spans="1:27" ht="63">
      <c r="A468" s="142" t="s">
        <v>197</v>
      </c>
      <c r="B468" s="142"/>
      <c r="C468" s="143" t="s">
        <v>3</v>
      </c>
      <c r="D468" s="143" t="s">
        <v>35</v>
      </c>
      <c r="E468" s="139">
        <v>9991314</v>
      </c>
      <c r="F468" s="143" t="s">
        <v>37</v>
      </c>
      <c r="G468" s="143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7"/>
      <c r="V468" s="147"/>
      <c r="W468" s="147"/>
      <c r="X468" s="148"/>
      <c r="Y468" s="144">
        <f>Y470</f>
        <v>341.85</v>
      </c>
      <c r="Z468" s="144">
        <f>Z470</f>
        <v>341.85</v>
      </c>
      <c r="AA468" s="144">
        <f>AA470</f>
        <v>0</v>
      </c>
    </row>
    <row r="469" spans="1:27" ht="31.5">
      <c r="A469" s="142" t="s">
        <v>265</v>
      </c>
      <c r="B469" s="142"/>
      <c r="C469" s="143" t="s">
        <v>3</v>
      </c>
      <c r="D469" s="143" t="s">
        <v>35</v>
      </c>
      <c r="E469" s="139">
        <v>9991314</v>
      </c>
      <c r="F469" s="143" t="s">
        <v>254</v>
      </c>
      <c r="G469" s="143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7"/>
      <c r="V469" s="147"/>
      <c r="W469" s="147"/>
      <c r="X469" s="148"/>
      <c r="Y469" s="144">
        <f>Y470</f>
        <v>341.85</v>
      </c>
      <c r="Z469" s="144">
        <f>Z470</f>
        <v>341.85</v>
      </c>
      <c r="AA469" s="144">
        <f>AA470</f>
        <v>0</v>
      </c>
    </row>
    <row r="470" spans="1:27" ht="31.5">
      <c r="A470" s="142" t="s">
        <v>199</v>
      </c>
      <c r="B470" s="142"/>
      <c r="C470" s="143" t="s">
        <v>3</v>
      </c>
      <c r="D470" s="143" t="s">
        <v>35</v>
      </c>
      <c r="E470" s="139">
        <v>9991314</v>
      </c>
      <c r="F470" s="143" t="s">
        <v>198</v>
      </c>
      <c r="G470" s="143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7"/>
      <c r="V470" s="147"/>
      <c r="W470" s="147"/>
      <c r="X470" s="148"/>
      <c r="Y470" s="144">
        <f>Z470+AA470</f>
        <v>341.85</v>
      </c>
      <c r="Z470" s="144">
        <f>212+130.36+0.12-0.63</f>
        <v>341.85</v>
      </c>
      <c r="AA470" s="144"/>
    </row>
    <row r="471" spans="1:27" ht="78.75">
      <c r="A471" s="142" t="s">
        <v>298</v>
      </c>
      <c r="B471" s="142"/>
      <c r="C471" s="143" t="s">
        <v>48</v>
      </c>
      <c r="D471" s="143" t="s">
        <v>43</v>
      </c>
      <c r="E471" s="143" t="s">
        <v>39</v>
      </c>
      <c r="F471" s="143" t="s">
        <v>37</v>
      </c>
      <c r="G471" s="144" t="e">
        <f>G472+#REF!+#REF!</f>
        <v>#REF!</v>
      </c>
      <c r="H471" s="144" t="e">
        <f>H472+#REF!+#REF!</f>
        <v>#REF!</v>
      </c>
      <c r="I471" s="144" t="e">
        <f>I472+#REF!+#REF!</f>
        <v>#REF!</v>
      </c>
      <c r="J471" s="144" t="e">
        <f>J472+#REF!+#REF!</f>
        <v>#REF!</v>
      </c>
      <c r="K471" s="144" t="e">
        <f>K472+#REF!+#REF!</f>
        <v>#REF!</v>
      </c>
      <c r="L471" s="144" t="e">
        <f>L472+#REF!+#REF!</f>
        <v>#REF!</v>
      </c>
      <c r="M471" s="144">
        <v>23622.4</v>
      </c>
      <c r="N471" s="144">
        <v>6028.6</v>
      </c>
      <c r="O471" s="144">
        <v>17593.8</v>
      </c>
      <c r="P471" s="144" t="e">
        <f>P472+#REF!+#REF!</f>
        <v>#REF!</v>
      </c>
      <c r="Q471" s="144" t="e">
        <f>Q472+#REF!+#REF!</f>
        <v>#REF!</v>
      </c>
      <c r="R471" s="144" t="e">
        <f>R472+#REF!+#REF!</f>
        <v>#REF!</v>
      </c>
      <c r="S471" s="144">
        <f aca="true" t="shared" si="49" ref="S471:X471">S472</f>
        <v>10276</v>
      </c>
      <c r="T471" s="144">
        <f t="shared" si="49"/>
        <v>11099.4</v>
      </c>
      <c r="U471" s="144">
        <f t="shared" si="49"/>
        <v>0</v>
      </c>
      <c r="V471" s="144">
        <f t="shared" si="49"/>
        <v>0</v>
      </c>
      <c r="W471" s="144">
        <f t="shared" si="49"/>
        <v>0</v>
      </c>
      <c r="X471" s="144">
        <f t="shared" si="49"/>
        <v>0</v>
      </c>
      <c r="Y471" s="144">
        <f>Y472+Y480</f>
        <v>10231.2</v>
      </c>
      <c r="Z471" s="144">
        <f>Z472+Z480</f>
        <v>4199</v>
      </c>
      <c r="AA471" s="144">
        <f>AA472+AA480</f>
        <v>6032.2</v>
      </c>
    </row>
    <row r="472" spans="1:27" ht="63">
      <c r="A472" s="146" t="s">
        <v>2</v>
      </c>
      <c r="B472" s="146"/>
      <c r="C472" s="143" t="s">
        <v>48</v>
      </c>
      <c r="D472" s="143" t="s">
        <v>35</v>
      </c>
      <c r="E472" s="143" t="s">
        <v>39</v>
      </c>
      <c r="F472" s="143" t="s">
        <v>37</v>
      </c>
      <c r="G472" s="144" t="e">
        <f>#REF!+G474</f>
        <v>#REF!</v>
      </c>
      <c r="H472" s="144" t="e">
        <f>#REF!+H474</f>
        <v>#REF!</v>
      </c>
      <c r="I472" s="144" t="e">
        <f>#REF!+I474</f>
        <v>#REF!</v>
      </c>
      <c r="J472" s="144" t="e">
        <f>#REF!+J474</f>
        <v>#REF!</v>
      </c>
      <c r="K472" s="144" t="e">
        <f>#REF!+K474</f>
        <v>#REF!</v>
      </c>
      <c r="L472" s="144" t="e">
        <f>#REF!+L474</f>
        <v>#REF!</v>
      </c>
      <c r="M472" s="144">
        <v>18101</v>
      </c>
      <c r="N472" s="144">
        <v>1000</v>
      </c>
      <c r="O472" s="144">
        <v>17101</v>
      </c>
      <c r="P472" s="144" t="e">
        <f>#REF!+P474</f>
        <v>#REF!</v>
      </c>
      <c r="Q472" s="144" t="e">
        <f>#REF!+Q474</f>
        <v>#REF!</v>
      </c>
      <c r="R472" s="144" t="e">
        <f>#REF!+R474</f>
        <v>#REF!</v>
      </c>
      <c r="S472" s="147">
        <f aca="true" t="shared" si="50" ref="S472:X472">S474</f>
        <v>10276</v>
      </c>
      <c r="T472" s="147">
        <f t="shared" si="50"/>
        <v>11099.4</v>
      </c>
      <c r="U472" s="147">
        <f t="shared" si="50"/>
        <v>0</v>
      </c>
      <c r="V472" s="147">
        <f t="shared" si="50"/>
        <v>0</v>
      </c>
      <c r="W472" s="147">
        <f t="shared" si="50"/>
        <v>0</v>
      </c>
      <c r="X472" s="147">
        <f t="shared" si="50"/>
        <v>0</v>
      </c>
      <c r="Y472" s="147">
        <f>Y474+Y477</f>
        <v>9431.2</v>
      </c>
      <c r="Z472" s="147">
        <f>Z474+Z477</f>
        <v>3399</v>
      </c>
      <c r="AA472" s="147">
        <f>AA474+AA477</f>
        <v>6032.2</v>
      </c>
    </row>
    <row r="473" spans="1:27" ht="47.25">
      <c r="A473" s="146" t="s">
        <v>164</v>
      </c>
      <c r="B473" s="146"/>
      <c r="C473" s="143" t="s">
        <v>48</v>
      </c>
      <c r="D473" s="143" t="s">
        <v>35</v>
      </c>
      <c r="E473" s="143" t="s">
        <v>87</v>
      </c>
      <c r="F473" s="143" t="s">
        <v>37</v>
      </c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7"/>
      <c r="T473" s="147"/>
      <c r="U473" s="147"/>
      <c r="V473" s="147"/>
      <c r="W473" s="147"/>
      <c r="X473" s="147"/>
      <c r="Y473" s="147">
        <f>Y474+Y477</f>
        <v>9431.2</v>
      </c>
      <c r="Z473" s="147">
        <f>Z474+Z477</f>
        <v>3399</v>
      </c>
      <c r="AA473" s="147">
        <f>AA474+AA477</f>
        <v>6032.2</v>
      </c>
    </row>
    <row r="474" spans="1:27" ht="63">
      <c r="A474" s="146" t="s">
        <v>159</v>
      </c>
      <c r="B474" s="146"/>
      <c r="C474" s="143" t="s">
        <v>48</v>
      </c>
      <c r="D474" s="143" t="s">
        <v>35</v>
      </c>
      <c r="E474" s="149" t="s">
        <v>160</v>
      </c>
      <c r="F474" s="143" t="s">
        <v>37</v>
      </c>
      <c r="G474" s="147">
        <v>1000</v>
      </c>
      <c r="H474" s="147">
        <v>1000</v>
      </c>
      <c r="I474" s="147"/>
      <c r="J474" s="147"/>
      <c r="K474" s="147"/>
      <c r="L474" s="147"/>
      <c r="M474" s="144">
        <v>1000</v>
      </c>
      <c r="N474" s="144">
        <v>1000</v>
      </c>
      <c r="O474" s="144">
        <v>0</v>
      </c>
      <c r="P474" s="147"/>
      <c r="Q474" s="147"/>
      <c r="R474" s="147"/>
      <c r="S474" s="147">
        <f aca="true" t="shared" si="51" ref="S474:AA474">S476</f>
        <v>10276</v>
      </c>
      <c r="T474" s="147">
        <f t="shared" si="51"/>
        <v>11099.4</v>
      </c>
      <c r="U474" s="147">
        <f t="shared" si="51"/>
        <v>0</v>
      </c>
      <c r="V474" s="147">
        <f t="shared" si="51"/>
        <v>0</v>
      </c>
      <c r="W474" s="147">
        <f t="shared" si="51"/>
        <v>0</v>
      </c>
      <c r="X474" s="147">
        <f t="shared" si="51"/>
        <v>0</v>
      </c>
      <c r="Y474" s="147">
        <f t="shared" si="51"/>
        <v>3399</v>
      </c>
      <c r="Z474" s="147">
        <f t="shared" si="51"/>
        <v>3399</v>
      </c>
      <c r="AA474" s="147">
        <f t="shared" si="51"/>
        <v>0</v>
      </c>
    </row>
    <row r="475" spans="1:27" ht="15.75">
      <c r="A475" s="146" t="s">
        <v>248</v>
      </c>
      <c r="B475" s="146"/>
      <c r="C475" s="143" t="s">
        <v>48</v>
      </c>
      <c r="D475" s="143" t="s">
        <v>35</v>
      </c>
      <c r="E475" s="149" t="s">
        <v>160</v>
      </c>
      <c r="F475" s="143" t="s">
        <v>249</v>
      </c>
      <c r="G475" s="147"/>
      <c r="H475" s="147"/>
      <c r="I475" s="147"/>
      <c r="J475" s="147"/>
      <c r="K475" s="147"/>
      <c r="L475" s="147"/>
      <c r="M475" s="144"/>
      <c r="N475" s="144"/>
      <c r="O475" s="144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>
        <f>Y476</f>
        <v>3399</v>
      </c>
      <c r="Z475" s="147">
        <f>Z476</f>
        <v>3399</v>
      </c>
      <c r="AA475" s="147"/>
    </row>
    <row r="476" spans="1:27" ht="15.75">
      <c r="A476" s="142" t="s">
        <v>280</v>
      </c>
      <c r="B476" s="142"/>
      <c r="C476" s="143" t="s">
        <v>48</v>
      </c>
      <c r="D476" s="143" t="s">
        <v>35</v>
      </c>
      <c r="E476" s="149" t="s">
        <v>160</v>
      </c>
      <c r="F476" s="143" t="s">
        <v>261</v>
      </c>
      <c r="G476" s="147">
        <v>1000</v>
      </c>
      <c r="H476" s="147">
        <v>1000</v>
      </c>
      <c r="I476" s="147"/>
      <c r="J476" s="147"/>
      <c r="K476" s="147"/>
      <c r="L476" s="147"/>
      <c r="M476" s="144">
        <v>1000</v>
      </c>
      <c r="N476" s="144">
        <v>1000</v>
      </c>
      <c r="O476" s="144">
        <v>0</v>
      </c>
      <c r="P476" s="147"/>
      <c r="Q476" s="147"/>
      <c r="R476" s="147"/>
      <c r="S476" s="147">
        <v>10276</v>
      </c>
      <c r="T476" s="147">
        <f>9876+400+823.4</f>
        <v>11099.4</v>
      </c>
      <c r="U476" s="147"/>
      <c r="V476" s="139"/>
      <c r="W476" s="148"/>
      <c r="X476" s="148"/>
      <c r="Y476" s="144">
        <f>Z476+AA476</f>
        <v>3399</v>
      </c>
      <c r="Z476" s="147">
        <f>200+3199</f>
        <v>3399</v>
      </c>
      <c r="AA476" s="147"/>
    </row>
    <row r="477" spans="1:27" ht="94.5">
      <c r="A477" s="142" t="s">
        <v>187</v>
      </c>
      <c r="B477" s="142"/>
      <c r="C477" s="143" t="s">
        <v>48</v>
      </c>
      <c r="D477" s="143" t="s">
        <v>35</v>
      </c>
      <c r="E477" s="149" t="s">
        <v>161</v>
      </c>
      <c r="F477" s="149" t="s">
        <v>37</v>
      </c>
      <c r="G477" s="147"/>
      <c r="H477" s="147"/>
      <c r="I477" s="147"/>
      <c r="J477" s="147"/>
      <c r="K477" s="147"/>
      <c r="L477" s="147"/>
      <c r="M477" s="144"/>
      <c r="N477" s="144"/>
      <c r="O477" s="144"/>
      <c r="P477" s="147"/>
      <c r="Q477" s="147"/>
      <c r="R477" s="147"/>
      <c r="S477" s="147"/>
      <c r="T477" s="147"/>
      <c r="U477" s="147"/>
      <c r="V477" s="139"/>
      <c r="W477" s="148"/>
      <c r="X477" s="148"/>
      <c r="Y477" s="147">
        <f>Y479</f>
        <v>6032.2</v>
      </c>
      <c r="Z477" s="147">
        <f>Z479</f>
        <v>0</v>
      </c>
      <c r="AA477" s="147">
        <f>AA479</f>
        <v>6032.2</v>
      </c>
    </row>
    <row r="478" spans="1:27" ht="15.75">
      <c r="A478" s="142" t="s">
        <v>259</v>
      </c>
      <c r="B478" s="142"/>
      <c r="C478" s="143" t="s">
        <v>48</v>
      </c>
      <c r="D478" s="143" t="s">
        <v>35</v>
      </c>
      <c r="E478" s="149" t="s">
        <v>161</v>
      </c>
      <c r="F478" s="149" t="s">
        <v>249</v>
      </c>
      <c r="G478" s="147"/>
      <c r="H478" s="147"/>
      <c r="I478" s="147"/>
      <c r="J478" s="147"/>
      <c r="K478" s="147"/>
      <c r="L478" s="147"/>
      <c r="M478" s="144"/>
      <c r="N478" s="144"/>
      <c r="O478" s="144"/>
      <c r="P478" s="147"/>
      <c r="Q478" s="147"/>
      <c r="R478" s="147"/>
      <c r="S478" s="147"/>
      <c r="T478" s="147"/>
      <c r="U478" s="147"/>
      <c r="V478" s="139"/>
      <c r="W478" s="148"/>
      <c r="X478" s="148"/>
      <c r="Y478" s="147">
        <f>Y479</f>
        <v>6032.2</v>
      </c>
      <c r="Z478" s="147">
        <f>Z479</f>
        <v>0</v>
      </c>
      <c r="AA478" s="147">
        <f>AA479</f>
        <v>6032.2</v>
      </c>
    </row>
    <row r="479" spans="1:27" ht="15.75">
      <c r="A479" s="142" t="s">
        <v>280</v>
      </c>
      <c r="B479" s="142"/>
      <c r="C479" s="143" t="s">
        <v>48</v>
      </c>
      <c r="D479" s="143" t="s">
        <v>35</v>
      </c>
      <c r="E479" s="149" t="s">
        <v>161</v>
      </c>
      <c r="F479" s="149" t="s">
        <v>261</v>
      </c>
      <c r="G479" s="147"/>
      <c r="H479" s="147"/>
      <c r="I479" s="147"/>
      <c r="J479" s="147"/>
      <c r="K479" s="147"/>
      <c r="L479" s="147"/>
      <c r="M479" s="144"/>
      <c r="N479" s="144"/>
      <c r="O479" s="144"/>
      <c r="P479" s="147"/>
      <c r="Q479" s="147"/>
      <c r="R479" s="147"/>
      <c r="S479" s="147"/>
      <c r="T479" s="147"/>
      <c r="U479" s="147"/>
      <c r="V479" s="139"/>
      <c r="W479" s="148"/>
      <c r="X479" s="148"/>
      <c r="Y479" s="144">
        <f>Z479+AA479</f>
        <v>6032.2</v>
      </c>
      <c r="Z479" s="147"/>
      <c r="AA479" s="147">
        <f>6075-42.8</f>
        <v>6032.2</v>
      </c>
    </row>
    <row r="480" spans="1:27" ht="31.5">
      <c r="A480" s="142" t="s">
        <v>307</v>
      </c>
      <c r="B480" s="142"/>
      <c r="C480" s="143" t="s">
        <v>48</v>
      </c>
      <c r="D480" s="143" t="s">
        <v>38</v>
      </c>
      <c r="E480" s="149" t="s">
        <v>39</v>
      </c>
      <c r="F480" s="149" t="s">
        <v>37</v>
      </c>
      <c r="G480" s="147"/>
      <c r="H480" s="147"/>
      <c r="I480" s="147"/>
      <c r="J480" s="147"/>
      <c r="K480" s="147"/>
      <c r="L480" s="147"/>
      <c r="M480" s="144"/>
      <c r="N480" s="144"/>
      <c r="O480" s="144"/>
      <c r="P480" s="147"/>
      <c r="Q480" s="147"/>
      <c r="R480" s="147"/>
      <c r="S480" s="147"/>
      <c r="T480" s="147"/>
      <c r="U480" s="147"/>
      <c r="V480" s="139"/>
      <c r="W480" s="148"/>
      <c r="X480" s="148"/>
      <c r="Y480" s="144">
        <f>Y481</f>
        <v>800</v>
      </c>
      <c r="Z480" s="144">
        <f aca="true" t="shared" si="52" ref="Z480:AA483">Z481</f>
        <v>800</v>
      </c>
      <c r="AA480" s="144">
        <f t="shared" si="52"/>
        <v>0</v>
      </c>
    </row>
    <row r="481" spans="1:27" ht="47.25">
      <c r="A481" s="146" t="s">
        <v>164</v>
      </c>
      <c r="B481" s="146"/>
      <c r="C481" s="143" t="s">
        <v>48</v>
      </c>
      <c r="D481" s="143" t="s">
        <v>38</v>
      </c>
      <c r="E481" s="149" t="s">
        <v>87</v>
      </c>
      <c r="F481" s="149" t="s">
        <v>37</v>
      </c>
      <c r="G481" s="147"/>
      <c r="H481" s="147"/>
      <c r="I481" s="147"/>
      <c r="J481" s="147"/>
      <c r="K481" s="147"/>
      <c r="L481" s="147"/>
      <c r="M481" s="144"/>
      <c r="N481" s="144"/>
      <c r="O481" s="144"/>
      <c r="P481" s="147"/>
      <c r="Q481" s="147"/>
      <c r="R481" s="147"/>
      <c r="S481" s="147"/>
      <c r="T481" s="147"/>
      <c r="U481" s="147"/>
      <c r="V481" s="139"/>
      <c r="W481" s="148"/>
      <c r="X481" s="148"/>
      <c r="Y481" s="144">
        <f>Y482</f>
        <v>800</v>
      </c>
      <c r="Z481" s="144">
        <f t="shared" si="52"/>
        <v>800</v>
      </c>
      <c r="AA481" s="144">
        <f t="shared" si="52"/>
        <v>0</v>
      </c>
    </row>
    <row r="482" spans="1:27" ht="94.5">
      <c r="A482" s="142" t="s">
        <v>308</v>
      </c>
      <c r="B482" s="142"/>
      <c r="C482" s="143" t="s">
        <v>48</v>
      </c>
      <c r="D482" s="143" t="s">
        <v>38</v>
      </c>
      <c r="E482" s="149" t="s">
        <v>309</v>
      </c>
      <c r="F482" s="149" t="s">
        <v>37</v>
      </c>
      <c r="G482" s="147"/>
      <c r="H482" s="147"/>
      <c r="I482" s="147"/>
      <c r="J482" s="147"/>
      <c r="K482" s="147"/>
      <c r="L482" s="147"/>
      <c r="M482" s="144"/>
      <c r="N482" s="144"/>
      <c r="O482" s="144"/>
      <c r="P482" s="147"/>
      <c r="Q482" s="147"/>
      <c r="R482" s="147"/>
      <c r="S482" s="147"/>
      <c r="T482" s="147"/>
      <c r="U482" s="147"/>
      <c r="V482" s="139"/>
      <c r="W482" s="148"/>
      <c r="X482" s="148"/>
      <c r="Y482" s="144">
        <f>Y483</f>
        <v>800</v>
      </c>
      <c r="Z482" s="144">
        <f t="shared" si="52"/>
        <v>800</v>
      </c>
      <c r="AA482" s="144">
        <f t="shared" si="52"/>
        <v>0</v>
      </c>
    </row>
    <row r="483" spans="1:27" ht="15.75">
      <c r="A483" s="142" t="s">
        <v>259</v>
      </c>
      <c r="B483" s="142"/>
      <c r="C483" s="143" t="s">
        <v>48</v>
      </c>
      <c r="D483" s="143" t="s">
        <v>38</v>
      </c>
      <c r="E483" s="149" t="s">
        <v>309</v>
      </c>
      <c r="F483" s="149" t="s">
        <v>249</v>
      </c>
      <c r="G483" s="147"/>
      <c r="H483" s="147"/>
      <c r="I483" s="147"/>
      <c r="J483" s="147"/>
      <c r="K483" s="147"/>
      <c r="L483" s="147"/>
      <c r="M483" s="144"/>
      <c r="N483" s="144"/>
      <c r="O483" s="144"/>
      <c r="P483" s="147"/>
      <c r="Q483" s="147"/>
      <c r="R483" s="147"/>
      <c r="S483" s="147"/>
      <c r="T483" s="147"/>
      <c r="U483" s="147"/>
      <c r="V483" s="139"/>
      <c r="W483" s="148"/>
      <c r="X483" s="148"/>
      <c r="Y483" s="144">
        <f>Y484</f>
        <v>800</v>
      </c>
      <c r="Z483" s="144">
        <f t="shared" si="52"/>
        <v>800</v>
      </c>
      <c r="AA483" s="144">
        <f t="shared" si="52"/>
        <v>0</v>
      </c>
    </row>
    <row r="484" spans="1:27" ht="31.5">
      <c r="A484" s="142" t="s">
        <v>310</v>
      </c>
      <c r="B484" s="142"/>
      <c r="C484" s="143" t="s">
        <v>48</v>
      </c>
      <c r="D484" s="143" t="s">
        <v>38</v>
      </c>
      <c r="E484" s="149" t="s">
        <v>309</v>
      </c>
      <c r="F484" s="149" t="s">
        <v>79</v>
      </c>
      <c r="G484" s="147"/>
      <c r="H484" s="147"/>
      <c r="I484" s="147"/>
      <c r="J484" s="147"/>
      <c r="K484" s="147"/>
      <c r="L484" s="147"/>
      <c r="M484" s="144"/>
      <c r="N484" s="144"/>
      <c r="O484" s="144"/>
      <c r="P484" s="147"/>
      <c r="Q484" s="147"/>
      <c r="R484" s="147"/>
      <c r="S484" s="147"/>
      <c r="T484" s="147"/>
      <c r="U484" s="147"/>
      <c r="V484" s="139"/>
      <c r="W484" s="148"/>
      <c r="X484" s="148"/>
      <c r="Y484" s="144">
        <f>Z484+AA484</f>
        <v>800</v>
      </c>
      <c r="Z484" s="147">
        <f>1000-200</f>
        <v>800</v>
      </c>
      <c r="AA484" s="147"/>
    </row>
    <row r="485" spans="1:27" ht="15.75">
      <c r="A485" s="170" t="s">
        <v>11</v>
      </c>
      <c r="B485" s="170"/>
      <c r="C485" s="171"/>
      <c r="D485" s="171"/>
      <c r="E485" s="171"/>
      <c r="F485" s="171"/>
      <c r="G485" s="170"/>
      <c r="H485" s="170"/>
      <c r="I485" s="170"/>
      <c r="J485" s="170"/>
      <c r="K485" s="170"/>
      <c r="L485" s="170"/>
      <c r="M485" s="170"/>
      <c r="N485" s="170"/>
      <c r="O485" s="170"/>
      <c r="P485" s="170"/>
      <c r="Q485" s="170"/>
      <c r="R485" s="170"/>
      <c r="S485" s="172" t="e">
        <f>#REF!+#REF!+S173+S213+#REF!+#REF!+#REF!+#REF!+#REF!+#REF!+#REF!+S471</f>
        <v>#REF!</v>
      </c>
      <c r="T485" s="172" t="e">
        <f>#REF!+#REF!+T173+T213+#REF!+#REF!+#REF!+#REF!+#REF!+#REF!+#REF!+T471</f>
        <v>#REF!</v>
      </c>
      <c r="U485" s="170"/>
      <c r="V485" s="170"/>
      <c r="W485" s="173"/>
      <c r="X485" s="173"/>
      <c r="Y485" s="172">
        <f>Y21+Y167+Y213+Y239+Y412+Y430+Y443+Y465+Y471+Y173+Y451</f>
        <v>251378.38000000003</v>
      </c>
      <c r="Z485" s="172">
        <f>Z21+Z167+Z213+Z239+Z412+Z430+Z443+Z465+Z471+Z173+Z451</f>
        <v>113644.69000000002</v>
      </c>
      <c r="AA485" s="172">
        <f>AA21+AA167+AA213+AA239+AA412+AA430+AA443+AA465+AA471+AA173+AA451</f>
        <v>137733.69000000003</v>
      </c>
    </row>
    <row r="486" spans="1:27" ht="15.75">
      <c r="A486" s="139"/>
      <c r="B486" s="139"/>
      <c r="C486" s="149"/>
      <c r="D486" s="149"/>
      <c r="E486" s="149"/>
      <c r="F486" s="149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  <c r="Q486" s="139"/>
      <c r="R486" s="139"/>
      <c r="S486" s="139"/>
      <c r="T486" s="147"/>
      <c r="U486" s="139"/>
      <c r="V486" s="139"/>
      <c r="W486" s="144"/>
      <c r="X486" s="173"/>
      <c r="Y486" s="173"/>
      <c r="Z486" s="173"/>
      <c r="AA486" s="173"/>
    </row>
    <row r="487" spans="1:27" ht="15.75">
      <c r="A487" s="41"/>
      <c r="B487" s="41"/>
      <c r="C487" s="42"/>
      <c r="D487" s="42"/>
      <c r="E487" s="42"/>
      <c r="F487" s="42"/>
      <c r="G487" s="43"/>
      <c r="H487" s="43"/>
      <c r="I487" s="43"/>
      <c r="J487" s="41"/>
      <c r="K487" s="41"/>
      <c r="L487" s="41"/>
      <c r="M487" s="40"/>
      <c r="N487" s="40"/>
      <c r="O487" s="41"/>
      <c r="P487" s="44"/>
      <c r="Q487" s="44"/>
      <c r="R487" s="44"/>
      <c r="S487" s="44"/>
      <c r="T487" s="44"/>
      <c r="U487" s="44"/>
      <c r="V487" s="44"/>
      <c r="W487" s="44"/>
      <c r="X487" s="25"/>
      <c r="Y487" s="25"/>
      <c r="Z487" s="25"/>
      <c r="AA487" s="25"/>
    </row>
    <row r="488" spans="1:27" ht="15.75">
      <c r="A488" s="41"/>
      <c r="B488" s="41"/>
      <c r="C488" s="42"/>
      <c r="D488" s="42"/>
      <c r="E488" s="42"/>
      <c r="F488" s="42"/>
      <c r="G488" s="43"/>
      <c r="H488" s="43"/>
      <c r="I488" s="43"/>
      <c r="J488" s="41"/>
      <c r="K488" s="41"/>
      <c r="L488" s="41"/>
      <c r="M488" s="40"/>
      <c r="N488" s="40"/>
      <c r="O488" s="41"/>
      <c r="P488" s="44"/>
      <c r="Q488" s="44"/>
      <c r="R488" s="44"/>
      <c r="S488" s="44"/>
      <c r="T488" s="44"/>
      <c r="U488" s="44"/>
      <c r="V488" s="44"/>
      <c r="W488" s="44"/>
      <c r="X488" s="25"/>
      <c r="Y488" s="25"/>
      <c r="Z488" s="25"/>
      <c r="AA488" s="25"/>
    </row>
    <row r="489" spans="1:27" ht="15.75">
      <c r="A489" s="41"/>
      <c r="B489" s="41"/>
      <c r="C489" s="42"/>
      <c r="D489" s="42"/>
      <c r="E489" s="42"/>
      <c r="F489" s="42"/>
      <c r="G489" s="43"/>
      <c r="H489" s="43"/>
      <c r="I489" s="43"/>
      <c r="J489" s="41"/>
      <c r="K489" s="41"/>
      <c r="L489" s="41"/>
      <c r="M489" s="40"/>
      <c r="N489" s="40"/>
      <c r="O489" s="41"/>
      <c r="P489" s="44"/>
      <c r="Q489" s="44"/>
      <c r="R489" s="44"/>
      <c r="S489" s="44"/>
      <c r="T489" s="44"/>
      <c r="U489" s="44"/>
      <c r="V489" s="44"/>
      <c r="W489" s="44"/>
      <c r="X489" s="25"/>
      <c r="Y489" s="25"/>
      <c r="Z489" s="25"/>
      <c r="AA489" s="25"/>
    </row>
    <row r="490" spans="1:27" ht="15.75">
      <c r="A490" s="15"/>
      <c r="B490" s="15"/>
      <c r="C490" s="16"/>
      <c r="D490" s="16"/>
      <c r="E490" s="16"/>
      <c r="F490" s="16"/>
      <c r="G490" s="17"/>
      <c r="H490" s="17"/>
      <c r="I490" s="17"/>
      <c r="J490" s="15"/>
      <c r="K490" s="15"/>
      <c r="L490" s="15"/>
      <c r="M490" s="13"/>
      <c r="N490" s="13"/>
      <c r="O490" s="15"/>
      <c r="P490" s="18"/>
      <c r="Q490" s="18"/>
      <c r="R490" s="18"/>
      <c r="S490" s="18"/>
      <c r="T490" s="18"/>
      <c r="U490" s="18"/>
      <c r="V490" s="18"/>
      <c r="W490" s="18"/>
      <c r="X490" s="25"/>
      <c r="Y490" s="25"/>
      <c r="Z490" s="25"/>
      <c r="AA490" s="25"/>
    </row>
    <row r="491" spans="1:27" ht="15.75">
      <c r="A491" s="15"/>
      <c r="B491" s="15"/>
      <c r="C491" s="16"/>
      <c r="D491" s="16"/>
      <c r="E491" s="16"/>
      <c r="F491" s="16"/>
      <c r="G491" s="17"/>
      <c r="H491" s="17"/>
      <c r="I491" s="17"/>
      <c r="J491" s="15"/>
      <c r="K491" s="15"/>
      <c r="L491" s="15"/>
      <c r="M491" s="13"/>
      <c r="N491" s="13"/>
      <c r="O491" s="15"/>
      <c r="P491" s="18"/>
      <c r="Q491" s="18"/>
      <c r="R491" s="18"/>
      <c r="S491" s="18"/>
      <c r="T491" s="18"/>
      <c r="U491" s="18"/>
      <c r="V491" s="18"/>
      <c r="W491" s="18"/>
      <c r="X491" s="25"/>
      <c r="Y491" s="25"/>
      <c r="Z491" s="60"/>
      <c r="AA491" s="60"/>
    </row>
    <row r="492" spans="1:27" ht="15.75">
      <c r="A492" s="15"/>
      <c r="B492" s="15"/>
      <c r="C492" s="16"/>
      <c r="D492" s="16"/>
      <c r="E492" s="16"/>
      <c r="F492" s="16"/>
      <c r="G492" s="17"/>
      <c r="H492" s="17"/>
      <c r="I492" s="17"/>
      <c r="J492" s="15"/>
      <c r="K492" s="15"/>
      <c r="L492" s="15"/>
      <c r="M492" s="13"/>
      <c r="N492" s="13"/>
      <c r="O492" s="15"/>
      <c r="P492" s="18"/>
      <c r="Q492" s="18"/>
      <c r="R492" s="18"/>
      <c r="S492" s="18"/>
      <c r="T492" s="18"/>
      <c r="U492" s="18"/>
      <c r="V492" s="18"/>
      <c r="W492" s="18"/>
      <c r="X492" s="25"/>
      <c r="Y492" s="25"/>
      <c r="Z492" s="60"/>
      <c r="AA492" s="15"/>
    </row>
    <row r="493" spans="1:27" ht="15.75">
      <c r="A493" s="15"/>
      <c r="B493" s="15"/>
      <c r="C493" s="16"/>
      <c r="D493" s="16"/>
      <c r="E493" s="16"/>
      <c r="F493" s="16"/>
      <c r="G493" s="17"/>
      <c r="H493" s="17"/>
      <c r="I493" s="17"/>
      <c r="J493" s="15"/>
      <c r="K493" s="15"/>
      <c r="L493" s="15"/>
      <c r="M493" s="13"/>
      <c r="N493" s="13"/>
      <c r="O493" s="15"/>
      <c r="P493" s="18"/>
      <c r="Q493" s="18"/>
      <c r="R493" s="18"/>
      <c r="S493" s="18"/>
      <c r="T493" s="18"/>
      <c r="U493" s="18"/>
      <c r="V493" s="18"/>
      <c r="W493" s="18"/>
      <c r="X493" s="25"/>
      <c r="Y493" s="25"/>
      <c r="Z493" s="60"/>
      <c r="AA493" s="15"/>
    </row>
    <row r="494" spans="1:27" ht="15.75">
      <c r="A494" s="15"/>
      <c r="B494" s="15"/>
      <c r="C494" s="16"/>
      <c r="D494" s="16"/>
      <c r="E494" s="16"/>
      <c r="F494" s="16"/>
      <c r="G494" s="17"/>
      <c r="H494" s="17"/>
      <c r="I494" s="17"/>
      <c r="J494" s="15"/>
      <c r="K494" s="15"/>
      <c r="L494" s="15"/>
      <c r="M494" s="13"/>
      <c r="N494" s="13"/>
      <c r="O494" s="15"/>
      <c r="P494" s="18"/>
      <c r="Q494" s="18"/>
      <c r="R494" s="18"/>
      <c r="S494" s="18"/>
      <c r="T494" s="18"/>
      <c r="U494" s="18"/>
      <c r="V494" s="18"/>
      <c r="W494" s="18"/>
      <c r="X494" s="25"/>
      <c r="Y494" s="25"/>
      <c r="Z494" s="60"/>
      <c r="AA494" s="15"/>
    </row>
    <row r="495" spans="1:27" ht="15.75">
      <c r="A495" s="15"/>
      <c r="B495" s="15"/>
      <c r="C495" s="16"/>
      <c r="D495" s="16"/>
      <c r="E495" s="16"/>
      <c r="F495" s="16"/>
      <c r="G495" s="17"/>
      <c r="H495" s="17"/>
      <c r="I495" s="17"/>
      <c r="J495" s="15"/>
      <c r="K495" s="15"/>
      <c r="L495" s="15"/>
      <c r="M495" s="13"/>
      <c r="N495" s="13"/>
      <c r="O495" s="15"/>
      <c r="P495" s="18"/>
      <c r="Q495" s="18"/>
      <c r="R495" s="18"/>
      <c r="S495" s="18"/>
      <c r="T495" s="18"/>
      <c r="U495" s="18"/>
      <c r="V495" s="18"/>
      <c r="W495" s="18"/>
      <c r="X495" s="25"/>
      <c r="Y495" s="25"/>
      <c r="Z495" s="60"/>
      <c r="AA495" s="15"/>
    </row>
    <row r="496" spans="1:27" ht="15.75">
      <c r="A496" s="15"/>
      <c r="B496" s="15"/>
      <c r="C496" s="16"/>
      <c r="D496" s="16"/>
      <c r="E496" s="16"/>
      <c r="F496" s="16"/>
      <c r="G496" s="17"/>
      <c r="H496" s="17"/>
      <c r="I496" s="17"/>
      <c r="J496" s="15"/>
      <c r="K496" s="15"/>
      <c r="L496" s="15"/>
      <c r="M496" s="13"/>
      <c r="N496" s="13"/>
      <c r="O496" s="15"/>
      <c r="P496" s="18"/>
      <c r="Q496" s="18"/>
      <c r="R496" s="18"/>
      <c r="S496" s="18"/>
      <c r="T496" s="18"/>
      <c r="U496" s="18"/>
      <c r="V496" s="18"/>
      <c r="W496" s="18"/>
      <c r="X496" s="25"/>
      <c r="Y496" s="25"/>
      <c r="Z496" s="60"/>
      <c r="AA496" s="15"/>
    </row>
    <row r="497" spans="1:27" ht="15.75">
      <c r="A497" s="15"/>
      <c r="B497" s="15"/>
      <c r="C497" s="16"/>
      <c r="D497" s="16"/>
      <c r="E497" s="16"/>
      <c r="F497" s="16"/>
      <c r="G497" s="17"/>
      <c r="H497" s="17"/>
      <c r="I497" s="17"/>
      <c r="J497" s="15"/>
      <c r="K497" s="15"/>
      <c r="L497" s="15"/>
      <c r="M497" s="13"/>
      <c r="N497" s="13"/>
      <c r="O497" s="15"/>
      <c r="P497" s="18"/>
      <c r="Q497" s="18"/>
      <c r="R497" s="18"/>
      <c r="S497" s="18"/>
      <c r="T497" s="18"/>
      <c r="U497" s="18"/>
      <c r="V497" s="18"/>
      <c r="W497" s="18"/>
      <c r="X497" s="25"/>
      <c r="Y497" s="25"/>
      <c r="Z497" s="60"/>
      <c r="AA497" s="15"/>
    </row>
    <row r="498" spans="1:27" ht="15.75">
      <c r="A498" s="15"/>
      <c r="B498" s="15"/>
      <c r="C498" s="16"/>
      <c r="D498" s="16"/>
      <c r="E498" s="16"/>
      <c r="F498" s="16"/>
      <c r="G498" s="17"/>
      <c r="H498" s="17"/>
      <c r="I498" s="17"/>
      <c r="J498" s="15"/>
      <c r="K498" s="15"/>
      <c r="L498" s="15"/>
      <c r="M498" s="13"/>
      <c r="N498" s="13"/>
      <c r="O498" s="15"/>
      <c r="P498" s="18"/>
      <c r="Q498" s="18"/>
      <c r="R498" s="18"/>
      <c r="S498" s="18"/>
      <c r="T498" s="18"/>
      <c r="U498" s="18"/>
      <c r="V498" s="18"/>
      <c r="W498" s="18"/>
      <c r="X498" s="25"/>
      <c r="Y498" s="25"/>
      <c r="Z498" s="60"/>
      <c r="AA498" s="15"/>
    </row>
    <row r="499" spans="1:27" ht="15.75">
      <c r="A499" s="15"/>
      <c r="B499" s="15"/>
      <c r="C499" s="16"/>
      <c r="D499" s="16"/>
      <c r="E499" s="16"/>
      <c r="F499" s="16"/>
      <c r="G499" s="17"/>
      <c r="H499" s="17"/>
      <c r="I499" s="17"/>
      <c r="J499" s="15"/>
      <c r="K499" s="15"/>
      <c r="L499" s="15"/>
      <c r="M499" s="13"/>
      <c r="N499" s="13"/>
      <c r="O499" s="15"/>
      <c r="P499" s="18"/>
      <c r="Q499" s="18"/>
      <c r="R499" s="18"/>
      <c r="S499" s="18"/>
      <c r="T499" s="18"/>
      <c r="U499" s="18"/>
      <c r="V499" s="18"/>
      <c r="W499" s="18"/>
      <c r="X499" s="25"/>
      <c r="Y499" s="25"/>
      <c r="Z499" s="60"/>
      <c r="AA499" s="15"/>
    </row>
    <row r="500" spans="1:27" ht="15.75">
      <c r="A500" s="15"/>
      <c r="B500" s="15"/>
      <c r="C500" s="16"/>
      <c r="D500" s="16"/>
      <c r="E500" s="16"/>
      <c r="F500" s="16"/>
      <c r="G500" s="17"/>
      <c r="H500" s="17"/>
      <c r="I500" s="17"/>
      <c r="J500" s="15"/>
      <c r="K500" s="15"/>
      <c r="L500" s="15"/>
      <c r="M500" s="13"/>
      <c r="N500" s="13"/>
      <c r="O500" s="15"/>
      <c r="P500" s="18"/>
      <c r="Q500" s="18"/>
      <c r="R500" s="18"/>
      <c r="S500" s="18"/>
      <c r="T500" s="18"/>
      <c r="U500" s="18"/>
      <c r="V500" s="18"/>
      <c r="W500" s="18"/>
      <c r="X500" s="25"/>
      <c r="Y500" s="25"/>
      <c r="Z500" s="15"/>
      <c r="AA500" s="15"/>
    </row>
    <row r="501" spans="1:27" ht="15.75">
      <c r="A501" s="15"/>
      <c r="B501" s="15"/>
      <c r="C501" s="16"/>
      <c r="D501" s="16"/>
      <c r="E501" s="16"/>
      <c r="F501" s="16"/>
      <c r="G501" s="17"/>
      <c r="H501" s="17"/>
      <c r="I501" s="17"/>
      <c r="J501" s="15"/>
      <c r="K501" s="15"/>
      <c r="L501" s="15"/>
      <c r="M501" s="13"/>
      <c r="N501" s="13"/>
      <c r="O501" s="15"/>
      <c r="P501" s="18"/>
      <c r="Q501" s="18"/>
      <c r="R501" s="18"/>
      <c r="S501" s="18"/>
      <c r="T501" s="18"/>
      <c r="U501" s="18"/>
      <c r="V501" s="18"/>
      <c r="W501" s="18"/>
      <c r="X501" s="25"/>
      <c r="Y501" s="25"/>
      <c r="Z501" s="15"/>
      <c r="AA501" s="15"/>
    </row>
    <row r="502" spans="1:27" ht="15.75">
      <c r="A502" s="15"/>
      <c r="B502" s="15"/>
      <c r="C502" s="16"/>
      <c r="D502" s="16"/>
      <c r="E502" s="16"/>
      <c r="F502" s="16"/>
      <c r="G502" s="17"/>
      <c r="H502" s="17"/>
      <c r="I502" s="17"/>
      <c r="J502" s="15"/>
      <c r="K502" s="15"/>
      <c r="L502" s="15"/>
      <c r="M502" s="13"/>
      <c r="N502" s="13"/>
      <c r="O502" s="15"/>
      <c r="P502" s="18"/>
      <c r="Q502" s="18"/>
      <c r="R502" s="18"/>
      <c r="S502" s="18"/>
      <c r="T502" s="18"/>
      <c r="U502" s="18"/>
      <c r="V502" s="18"/>
      <c r="W502" s="18"/>
      <c r="X502" s="25"/>
      <c r="Y502" s="25"/>
      <c r="Z502" s="15"/>
      <c r="AA502" s="15"/>
    </row>
    <row r="503" spans="1:27" ht="15.75">
      <c r="A503" s="15"/>
      <c r="B503" s="15"/>
      <c r="C503" s="16"/>
      <c r="D503" s="16"/>
      <c r="E503" s="16"/>
      <c r="F503" s="16"/>
      <c r="G503" s="17"/>
      <c r="H503" s="17"/>
      <c r="I503" s="17"/>
      <c r="J503" s="15"/>
      <c r="K503" s="15"/>
      <c r="L503" s="15"/>
      <c r="M503" s="13"/>
      <c r="N503" s="13"/>
      <c r="O503" s="15"/>
      <c r="P503" s="18"/>
      <c r="Q503" s="18"/>
      <c r="R503" s="18"/>
      <c r="S503" s="18"/>
      <c r="T503" s="18"/>
      <c r="U503" s="18"/>
      <c r="V503" s="18"/>
      <c r="W503" s="18"/>
      <c r="X503" s="25"/>
      <c r="Y503" s="25"/>
      <c r="Z503" s="15"/>
      <c r="AA503" s="15"/>
    </row>
    <row r="504" spans="1:27" ht="15">
      <c r="A504" s="15"/>
      <c r="B504" s="15"/>
      <c r="C504" s="16"/>
      <c r="D504" s="16"/>
      <c r="E504" s="16"/>
      <c r="F504" s="16"/>
      <c r="G504" s="17"/>
      <c r="H504" s="17"/>
      <c r="I504" s="17"/>
      <c r="J504" s="15"/>
      <c r="K504" s="15"/>
      <c r="L504" s="15"/>
      <c r="M504" s="13"/>
      <c r="N504" s="13"/>
      <c r="O504" s="15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5"/>
      <c r="AA504" s="15"/>
    </row>
    <row r="505" spans="1:27" ht="15">
      <c r="A505" s="15"/>
      <c r="B505" s="15"/>
      <c r="C505" s="16"/>
      <c r="D505" s="16"/>
      <c r="E505" s="16"/>
      <c r="F505" s="16"/>
      <c r="G505" s="17"/>
      <c r="H505" s="17"/>
      <c r="I505" s="17"/>
      <c r="J505" s="15"/>
      <c r="K505" s="15"/>
      <c r="L505" s="15"/>
      <c r="M505" s="13"/>
      <c r="N505" s="13"/>
      <c r="O505" s="15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5"/>
      <c r="AA505" s="15"/>
    </row>
    <row r="506" spans="1:27" ht="15">
      <c r="A506" s="15"/>
      <c r="B506" s="15"/>
      <c r="C506" s="16"/>
      <c r="D506" s="16"/>
      <c r="E506" s="16"/>
      <c r="F506" s="16"/>
      <c r="G506" s="17"/>
      <c r="H506" s="17"/>
      <c r="I506" s="17"/>
      <c r="J506" s="15"/>
      <c r="K506" s="15"/>
      <c r="L506" s="15"/>
      <c r="M506" s="13"/>
      <c r="N506" s="13"/>
      <c r="O506" s="15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5"/>
      <c r="AA506" s="15"/>
    </row>
    <row r="507" spans="1:27" ht="15">
      <c r="A507" s="15"/>
      <c r="B507" s="15"/>
      <c r="C507" s="16"/>
      <c r="D507" s="16"/>
      <c r="E507" s="16"/>
      <c r="F507" s="16"/>
      <c r="G507" s="17"/>
      <c r="H507" s="17"/>
      <c r="I507" s="17"/>
      <c r="J507" s="15"/>
      <c r="K507" s="15"/>
      <c r="L507" s="15"/>
      <c r="M507" s="13"/>
      <c r="N507" s="13"/>
      <c r="O507" s="15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5"/>
      <c r="AA507" s="15"/>
    </row>
    <row r="508" spans="1:27" ht="15">
      <c r="A508" s="15"/>
      <c r="B508" s="15"/>
      <c r="C508" s="16"/>
      <c r="D508" s="16"/>
      <c r="E508" s="16"/>
      <c r="F508" s="16"/>
      <c r="G508" s="17"/>
      <c r="H508" s="17"/>
      <c r="I508" s="17"/>
      <c r="J508" s="15"/>
      <c r="K508" s="15"/>
      <c r="L508" s="15"/>
      <c r="M508" s="13"/>
      <c r="N508" s="13"/>
      <c r="O508" s="15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5"/>
      <c r="AA508" s="15"/>
    </row>
    <row r="509" spans="1:27" ht="15">
      <c r="A509" s="15"/>
      <c r="B509" s="15"/>
      <c r="C509" s="16"/>
      <c r="D509" s="16"/>
      <c r="E509" s="16"/>
      <c r="F509" s="16"/>
      <c r="G509" s="17"/>
      <c r="H509" s="17"/>
      <c r="I509" s="17"/>
      <c r="J509" s="15"/>
      <c r="K509" s="15"/>
      <c r="L509" s="15"/>
      <c r="M509" s="13"/>
      <c r="N509" s="13"/>
      <c r="O509" s="15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5"/>
      <c r="AA509" s="15"/>
    </row>
    <row r="510" spans="1:27" ht="15">
      <c r="A510" s="15"/>
      <c r="B510" s="15"/>
      <c r="C510" s="16"/>
      <c r="D510" s="16"/>
      <c r="E510" s="16"/>
      <c r="F510" s="16"/>
      <c r="G510" s="17"/>
      <c r="H510" s="17"/>
      <c r="I510" s="17"/>
      <c r="J510" s="15"/>
      <c r="K510" s="15"/>
      <c r="L510" s="15"/>
      <c r="M510" s="13"/>
      <c r="N510" s="13"/>
      <c r="O510" s="15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5"/>
      <c r="AA510" s="15"/>
    </row>
    <row r="511" spans="1:27" ht="15">
      <c r="A511" s="15"/>
      <c r="B511" s="15"/>
      <c r="C511" s="16"/>
      <c r="D511" s="16"/>
      <c r="E511" s="16"/>
      <c r="F511" s="16"/>
      <c r="G511" s="17"/>
      <c r="H511" s="17"/>
      <c r="I511" s="17"/>
      <c r="J511" s="15"/>
      <c r="K511" s="15"/>
      <c r="L511" s="15"/>
      <c r="M511" s="13"/>
      <c r="N511" s="13"/>
      <c r="O511" s="15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5"/>
      <c r="AA511" s="15"/>
    </row>
    <row r="512" spans="1:27" ht="15">
      <c r="A512" s="15"/>
      <c r="B512" s="15"/>
      <c r="C512" s="16"/>
      <c r="D512" s="16"/>
      <c r="E512" s="16"/>
      <c r="F512" s="16"/>
      <c r="G512" s="17"/>
      <c r="H512" s="17"/>
      <c r="I512" s="17"/>
      <c r="J512" s="15"/>
      <c r="K512" s="15"/>
      <c r="L512" s="15"/>
      <c r="M512" s="13"/>
      <c r="N512" s="13"/>
      <c r="O512" s="15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5"/>
      <c r="AA512" s="15"/>
    </row>
    <row r="513" spans="1:27" ht="15">
      <c r="A513" s="18"/>
      <c r="B513" s="18"/>
      <c r="C513" s="19"/>
      <c r="D513" s="19"/>
      <c r="E513" s="19"/>
      <c r="F513" s="19"/>
      <c r="G513" s="20"/>
      <c r="H513" s="20"/>
      <c r="I513" s="20"/>
      <c r="J513" s="18"/>
      <c r="K513" s="18"/>
      <c r="L513" s="18"/>
      <c r="M513" s="14"/>
      <c r="N513" s="14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5"/>
      <c r="AA513" s="15"/>
    </row>
    <row r="514" spans="1:27" ht="15">
      <c r="A514" s="18"/>
      <c r="B514" s="18"/>
      <c r="C514" s="19"/>
      <c r="D514" s="19"/>
      <c r="E514" s="19"/>
      <c r="F514" s="19"/>
      <c r="G514" s="20"/>
      <c r="H514" s="20"/>
      <c r="I514" s="20"/>
      <c r="J514" s="18"/>
      <c r="K514" s="18"/>
      <c r="L514" s="18"/>
      <c r="M514" s="14"/>
      <c r="N514" s="14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5"/>
      <c r="AA514" s="15"/>
    </row>
    <row r="515" spans="1:27" ht="15">
      <c r="A515" s="18"/>
      <c r="B515" s="18"/>
      <c r="C515" s="19"/>
      <c r="D515" s="19"/>
      <c r="E515" s="19"/>
      <c r="F515" s="19"/>
      <c r="G515" s="20"/>
      <c r="H515" s="20"/>
      <c r="I515" s="20"/>
      <c r="J515" s="18"/>
      <c r="K515" s="18"/>
      <c r="L515" s="18"/>
      <c r="M515" s="14"/>
      <c r="N515" s="14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5"/>
      <c r="AA515" s="15"/>
    </row>
    <row r="516" spans="1:27" ht="15">
      <c r="A516" s="18"/>
      <c r="B516" s="18"/>
      <c r="C516" s="19"/>
      <c r="D516" s="19"/>
      <c r="E516" s="19"/>
      <c r="F516" s="19"/>
      <c r="G516" s="20"/>
      <c r="H516" s="20"/>
      <c r="I516" s="20"/>
      <c r="J516" s="18"/>
      <c r="K516" s="18"/>
      <c r="L516" s="18"/>
      <c r="M516" s="14"/>
      <c r="N516" s="14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5"/>
      <c r="AA516" s="15"/>
    </row>
    <row r="517" spans="1:27" ht="15">
      <c r="A517" s="18"/>
      <c r="B517" s="18"/>
      <c r="C517" s="19"/>
      <c r="D517" s="19"/>
      <c r="E517" s="19"/>
      <c r="F517" s="19"/>
      <c r="G517" s="20"/>
      <c r="H517" s="20"/>
      <c r="I517" s="20"/>
      <c r="J517" s="18"/>
      <c r="K517" s="18"/>
      <c r="L517" s="18"/>
      <c r="M517" s="14"/>
      <c r="N517" s="14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5"/>
      <c r="AA517" s="15"/>
    </row>
    <row r="518" spans="1:27" ht="15">
      <c r="A518" s="18"/>
      <c r="B518" s="18"/>
      <c r="C518" s="19"/>
      <c r="D518" s="19"/>
      <c r="E518" s="19"/>
      <c r="F518" s="19"/>
      <c r="G518" s="20"/>
      <c r="H518" s="20"/>
      <c r="I518" s="20"/>
      <c r="J518" s="18"/>
      <c r="K518" s="18"/>
      <c r="L518" s="18"/>
      <c r="M518" s="14"/>
      <c r="N518" s="14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5"/>
      <c r="AA518" s="15"/>
    </row>
    <row r="519" spans="1:27" ht="15">
      <c r="A519" s="18"/>
      <c r="B519" s="18"/>
      <c r="C519" s="19"/>
      <c r="D519" s="19"/>
      <c r="E519" s="19"/>
      <c r="F519" s="19"/>
      <c r="G519" s="20"/>
      <c r="H519" s="20"/>
      <c r="I519" s="20"/>
      <c r="J519" s="18"/>
      <c r="K519" s="18"/>
      <c r="L519" s="18"/>
      <c r="M519" s="14"/>
      <c r="N519" s="14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5"/>
      <c r="AA519" s="15"/>
    </row>
    <row r="520" spans="1:27" ht="15">
      <c r="A520" s="18"/>
      <c r="B520" s="18"/>
      <c r="C520" s="19"/>
      <c r="D520" s="19"/>
      <c r="E520" s="19"/>
      <c r="F520" s="19"/>
      <c r="G520" s="20"/>
      <c r="H520" s="20"/>
      <c r="I520" s="20"/>
      <c r="J520" s="18"/>
      <c r="K520" s="18"/>
      <c r="L520" s="18"/>
      <c r="M520" s="14"/>
      <c r="N520" s="14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5"/>
      <c r="AA520" s="15"/>
    </row>
    <row r="521" spans="1:27" ht="15">
      <c r="A521" s="18"/>
      <c r="B521" s="18"/>
      <c r="C521" s="19"/>
      <c r="D521" s="19"/>
      <c r="E521" s="19"/>
      <c r="F521" s="19"/>
      <c r="G521" s="20"/>
      <c r="H521" s="20"/>
      <c r="I521" s="20"/>
      <c r="J521" s="18"/>
      <c r="K521" s="18"/>
      <c r="L521" s="18"/>
      <c r="M521" s="14"/>
      <c r="N521" s="14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5"/>
      <c r="AA521" s="15"/>
    </row>
    <row r="522" spans="1:27" ht="15">
      <c r="A522" s="18"/>
      <c r="B522" s="18"/>
      <c r="C522" s="19"/>
      <c r="D522" s="19"/>
      <c r="E522" s="19"/>
      <c r="F522" s="19"/>
      <c r="G522" s="20"/>
      <c r="H522" s="20"/>
      <c r="I522" s="20"/>
      <c r="J522" s="18"/>
      <c r="K522" s="18"/>
      <c r="L522" s="18"/>
      <c r="M522" s="14"/>
      <c r="N522" s="14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5"/>
      <c r="AA522" s="15"/>
    </row>
    <row r="523" spans="1:27" ht="15">
      <c r="A523" s="18"/>
      <c r="B523" s="18"/>
      <c r="C523" s="19"/>
      <c r="D523" s="19"/>
      <c r="E523" s="19"/>
      <c r="F523" s="19"/>
      <c r="G523" s="20"/>
      <c r="H523" s="20"/>
      <c r="I523" s="20"/>
      <c r="J523" s="18"/>
      <c r="K523" s="18"/>
      <c r="L523" s="18"/>
      <c r="M523" s="14"/>
      <c r="N523" s="14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5"/>
      <c r="AA523" s="15"/>
    </row>
    <row r="524" spans="1:27" ht="15">
      <c r="A524" s="18"/>
      <c r="B524" s="18"/>
      <c r="C524" s="19"/>
      <c r="D524" s="19"/>
      <c r="E524" s="19"/>
      <c r="F524" s="19"/>
      <c r="G524" s="20"/>
      <c r="H524" s="20"/>
      <c r="I524" s="20"/>
      <c r="J524" s="18"/>
      <c r="K524" s="18"/>
      <c r="L524" s="18"/>
      <c r="M524" s="14"/>
      <c r="N524" s="14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5"/>
      <c r="AA524" s="15"/>
    </row>
    <row r="525" spans="1:27" ht="15">
      <c r="A525" s="18"/>
      <c r="B525" s="18"/>
      <c r="C525" s="19"/>
      <c r="D525" s="19"/>
      <c r="E525" s="19"/>
      <c r="F525" s="19"/>
      <c r="G525" s="20"/>
      <c r="H525" s="20"/>
      <c r="I525" s="20"/>
      <c r="J525" s="18"/>
      <c r="K525" s="18"/>
      <c r="L525" s="18"/>
      <c r="M525" s="14"/>
      <c r="N525" s="14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5"/>
      <c r="AA525" s="15"/>
    </row>
    <row r="526" spans="1:27" ht="15">
      <c r="A526" s="18"/>
      <c r="B526" s="18"/>
      <c r="C526" s="19"/>
      <c r="D526" s="19"/>
      <c r="E526" s="19"/>
      <c r="F526" s="19"/>
      <c r="G526" s="20"/>
      <c r="H526" s="20"/>
      <c r="I526" s="20"/>
      <c r="J526" s="18"/>
      <c r="K526" s="18"/>
      <c r="L526" s="18"/>
      <c r="M526" s="14"/>
      <c r="N526" s="14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5"/>
      <c r="AA526" s="15"/>
    </row>
    <row r="527" spans="1:27" ht="15">
      <c r="A527" s="18"/>
      <c r="B527" s="18"/>
      <c r="C527" s="19"/>
      <c r="D527" s="19"/>
      <c r="E527" s="19"/>
      <c r="F527" s="19"/>
      <c r="G527" s="20"/>
      <c r="H527" s="20"/>
      <c r="I527" s="20"/>
      <c r="J527" s="18"/>
      <c r="K527" s="18"/>
      <c r="L527" s="18"/>
      <c r="M527" s="14"/>
      <c r="N527" s="14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5"/>
      <c r="AA527" s="15"/>
    </row>
    <row r="528" spans="1:27" ht="15">
      <c r="A528" s="18"/>
      <c r="B528" s="18"/>
      <c r="C528" s="19"/>
      <c r="D528" s="19"/>
      <c r="E528" s="19"/>
      <c r="F528" s="19"/>
      <c r="G528" s="18"/>
      <c r="H528" s="18"/>
      <c r="I528" s="18"/>
      <c r="J528" s="18"/>
      <c r="K528" s="18"/>
      <c r="L528" s="18"/>
      <c r="M528" s="14"/>
      <c r="N528" s="14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5"/>
      <c r="AA528" s="15"/>
    </row>
    <row r="529" spans="1:27" ht="15">
      <c r="A529" s="18"/>
      <c r="B529" s="18"/>
      <c r="C529" s="19"/>
      <c r="D529" s="19"/>
      <c r="E529" s="19"/>
      <c r="F529" s="19"/>
      <c r="G529" s="18"/>
      <c r="H529" s="18"/>
      <c r="I529" s="18"/>
      <c r="J529" s="18"/>
      <c r="K529" s="18"/>
      <c r="L529" s="18"/>
      <c r="M529" s="14"/>
      <c r="N529" s="14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5"/>
      <c r="AA529" s="15"/>
    </row>
    <row r="530" spans="1:27" ht="15">
      <c r="A530" s="18"/>
      <c r="B530" s="18"/>
      <c r="C530" s="19"/>
      <c r="D530" s="19"/>
      <c r="E530" s="19"/>
      <c r="F530" s="19"/>
      <c r="G530" s="18"/>
      <c r="H530" s="18"/>
      <c r="I530" s="18"/>
      <c r="J530" s="18"/>
      <c r="K530" s="18"/>
      <c r="L530" s="18"/>
      <c r="M530" s="14"/>
      <c r="N530" s="14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5"/>
      <c r="AA530" s="15"/>
    </row>
    <row r="531" spans="1:27" ht="15">
      <c r="A531" s="18"/>
      <c r="B531" s="18"/>
      <c r="C531" s="19"/>
      <c r="D531" s="19"/>
      <c r="E531" s="19"/>
      <c r="F531" s="19"/>
      <c r="G531" s="18"/>
      <c r="H531" s="18"/>
      <c r="I531" s="18"/>
      <c r="J531" s="18"/>
      <c r="K531" s="18"/>
      <c r="L531" s="18"/>
      <c r="M531" s="14"/>
      <c r="N531" s="14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5"/>
      <c r="AA531" s="15"/>
    </row>
    <row r="532" spans="1:27" ht="15">
      <c r="A532" s="18"/>
      <c r="B532" s="18"/>
      <c r="C532" s="19"/>
      <c r="D532" s="19"/>
      <c r="E532" s="19"/>
      <c r="F532" s="19"/>
      <c r="G532" s="18"/>
      <c r="H532" s="18"/>
      <c r="I532" s="18"/>
      <c r="J532" s="18"/>
      <c r="K532" s="18"/>
      <c r="L532" s="18"/>
      <c r="M532" s="14"/>
      <c r="N532" s="14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5"/>
      <c r="AA532" s="15"/>
    </row>
    <row r="533" spans="1:27" ht="15">
      <c r="A533" s="18"/>
      <c r="B533" s="18"/>
      <c r="C533" s="19"/>
      <c r="D533" s="19"/>
      <c r="E533" s="19"/>
      <c r="F533" s="19"/>
      <c r="G533" s="18"/>
      <c r="H533" s="18"/>
      <c r="I533" s="18"/>
      <c r="J533" s="18"/>
      <c r="K533" s="18"/>
      <c r="L533" s="18"/>
      <c r="M533" s="14"/>
      <c r="N533" s="14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5"/>
      <c r="AA533" s="15"/>
    </row>
    <row r="534" spans="1:27" ht="15">
      <c r="A534" s="18"/>
      <c r="B534" s="18"/>
      <c r="C534" s="19"/>
      <c r="D534" s="19"/>
      <c r="E534" s="19"/>
      <c r="F534" s="19"/>
      <c r="G534" s="18"/>
      <c r="H534" s="18"/>
      <c r="I534" s="18"/>
      <c r="J534" s="18"/>
      <c r="K534" s="18"/>
      <c r="L534" s="18"/>
      <c r="M534" s="14"/>
      <c r="N534" s="14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5"/>
      <c r="AA534" s="15"/>
    </row>
    <row r="535" spans="1:27" ht="15">
      <c r="A535" s="18"/>
      <c r="B535" s="18"/>
      <c r="C535" s="19"/>
      <c r="D535" s="19"/>
      <c r="E535" s="19"/>
      <c r="F535" s="19"/>
      <c r="G535" s="18"/>
      <c r="H535" s="18"/>
      <c r="I535" s="18"/>
      <c r="J535" s="18"/>
      <c r="K535" s="18"/>
      <c r="L535" s="18"/>
      <c r="M535" s="14"/>
      <c r="N535" s="14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5"/>
      <c r="AA535" s="15"/>
    </row>
    <row r="536" spans="1:27" ht="15">
      <c r="A536" s="18"/>
      <c r="B536" s="18"/>
      <c r="C536" s="19"/>
      <c r="D536" s="19"/>
      <c r="E536" s="19"/>
      <c r="F536" s="19"/>
      <c r="G536" s="18"/>
      <c r="H536" s="18"/>
      <c r="I536" s="18"/>
      <c r="J536" s="18"/>
      <c r="K536" s="18"/>
      <c r="L536" s="18"/>
      <c r="M536" s="14"/>
      <c r="N536" s="14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5"/>
      <c r="AA536" s="15"/>
    </row>
    <row r="537" spans="1:27" ht="15">
      <c r="A537" s="18"/>
      <c r="B537" s="18"/>
      <c r="C537" s="19"/>
      <c r="D537" s="19"/>
      <c r="E537" s="19"/>
      <c r="F537" s="19"/>
      <c r="G537" s="18"/>
      <c r="H537" s="18"/>
      <c r="I537" s="18"/>
      <c r="J537" s="18"/>
      <c r="K537" s="18"/>
      <c r="L537" s="18"/>
      <c r="M537" s="14"/>
      <c r="N537" s="14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5"/>
      <c r="AA537" s="15"/>
    </row>
    <row r="538" spans="1:27" ht="15">
      <c r="A538" s="18"/>
      <c r="B538" s="18"/>
      <c r="C538" s="19"/>
      <c r="D538" s="19"/>
      <c r="E538" s="19"/>
      <c r="F538" s="19"/>
      <c r="G538" s="18"/>
      <c r="H538" s="18"/>
      <c r="I538" s="18"/>
      <c r="J538" s="18"/>
      <c r="K538" s="18"/>
      <c r="L538" s="18"/>
      <c r="M538" s="14"/>
      <c r="N538" s="14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5"/>
      <c r="AA538" s="15"/>
    </row>
    <row r="539" spans="1:27" ht="15">
      <c r="A539" s="18"/>
      <c r="B539" s="18"/>
      <c r="C539" s="19"/>
      <c r="D539" s="19"/>
      <c r="E539" s="19"/>
      <c r="F539" s="19"/>
      <c r="G539" s="18"/>
      <c r="H539" s="18"/>
      <c r="I539" s="18"/>
      <c r="J539" s="18"/>
      <c r="K539" s="18"/>
      <c r="L539" s="18"/>
      <c r="M539" s="14"/>
      <c r="N539" s="14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5"/>
      <c r="AA539" s="15"/>
    </row>
    <row r="540" spans="1:27" ht="15">
      <c r="A540" s="18"/>
      <c r="B540" s="18"/>
      <c r="C540" s="19"/>
      <c r="D540" s="19"/>
      <c r="E540" s="19"/>
      <c r="F540" s="19"/>
      <c r="G540" s="18"/>
      <c r="H540" s="18"/>
      <c r="I540" s="18"/>
      <c r="J540" s="18"/>
      <c r="K540" s="18"/>
      <c r="L540" s="18"/>
      <c r="M540" s="14"/>
      <c r="N540" s="14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5"/>
      <c r="AA540" s="15"/>
    </row>
    <row r="541" spans="1:27" ht="15">
      <c r="A541" s="18"/>
      <c r="B541" s="18"/>
      <c r="C541" s="19"/>
      <c r="D541" s="19"/>
      <c r="E541" s="19"/>
      <c r="F541" s="19"/>
      <c r="G541" s="18"/>
      <c r="H541" s="18"/>
      <c r="I541" s="18"/>
      <c r="J541" s="18"/>
      <c r="K541" s="18"/>
      <c r="L541" s="18"/>
      <c r="M541" s="14"/>
      <c r="N541" s="14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5"/>
      <c r="AA541" s="15"/>
    </row>
    <row r="542" spans="1:27" ht="15">
      <c r="A542" s="18"/>
      <c r="B542" s="18"/>
      <c r="C542" s="19"/>
      <c r="D542" s="19"/>
      <c r="E542" s="19"/>
      <c r="F542" s="19"/>
      <c r="G542" s="18"/>
      <c r="H542" s="18"/>
      <c r="I542" s="18"/>
      <c r="J542" s="18"/>
      <c r="K542" s="18"/>
      <c r="L542" s="18"/>
      <c r="M542" s="14"/>
      <c r="N542" s="14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5"/>
      <c r="AA542" s="15"/>
    </row>
    <row r="543" spans="1:27" ht="15">
      <c r="A543" s="18"/>
      <c r="B543" s="18"/>
      <c r="C543" s="19"/>
      <c r="D543" s="19"/>
      <c r="E543" s="19"/>
      <c r="F543" s="19"/>
      <c r="G543" s="18"/>
      <c r="H543" s="18"/>
      <c r="I543" s="18"/>
      <c r="J543" s="18"/>
      <c r="K543" s="18"/>
      <c r="L543" s="18"/>
      <c r="M543" s="14"/>
      <c r="N543" s="14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5"/>
      <c r="AA543" s="15"/>
    </row>
    <row r="544" spans="1:27" ht="15">
      <c r="A544" s="18"/>
      <c r="B544" s="18"/>
      <c r="C544" s="19"/>
      <c r="D544" s="19"/>
      <c r="E544" s="19"/>
      <c r="F544" s="19"/>
      <c r="G544" s="18"/>
      <c r="H544" s="18"/>
      <c r="I544" s="18"/>
      <c r="J544" s="18"/>
      <c r="K544" s="18"/>
      <c r="L544" s="18"/>
      <c r="M544" s="14"/>
      <c r="N544" s="14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5"/>
      <c r="AA544" s="15"/>
    </row>
    <row r="545" spans="1:27" ht="15">
      <c r="A545" s="18"/>
      <c r="B545" s="18"/>
      <c r="C545" s="19"/>
      <c r="D545" s="19"/>
      <c r="E545" s="19"/>
      <c r="F545" s="19"/>
      <c r="G545" s="18"/>
      <c r="H545" s="18"/>
      <c r="I545" s="18"/>
      <c r="J545" s="18"/>
      <c r="K545" s="18"/>
      <c r="L545" s="18"/>
      <c r="M545" s="14"/>
      <c r="N545" s="14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5"/>
      <c r="AA545" s="15"/>
    </row>
    <row r="546" spans="1:27" ht="15">
      <c r="A546" s="18"/>
      <c r="B546" s="18"/>
      <c r="C546" s="19"/>
      <c r="D546" s="19"/>
      <c r="E546" s="19"/>
      <c r="F546" s="19"/>
      <c r="G546" s="18"/>
      <c r="H546" s="18"/>
      <c r="I546" s="18"/>
      <c r="J546" s="18"/>
      <c r="K546" s="18"/>
      <c r="L546" s="18"/>
      <c r="M546" s="14"/>
      <c r="N546" s="14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5"/>
      <c r="AA546" s="15"/>
    </row>
    <row r="547" spans="1:27" ht="15">
      <c r="A547" s="18"/>
      <c r="B547" s="18"/>
      <c r="C547" s="19"/>
      <c r="D547" s="19"/>
      <c r="E547" s="19"/>
      <c r="F547" s="19"/>
      <c r="G547" s="18"/>
      <c r="H547" s="18"/>
      <c r="I547" s="18"/>
      <c r="J547" s="18"/>
      <c r="K547" s="18"/>
      <c r="L547" s="18"/>
      <c r="M547" s="14"/>
      <c r="N547" s="14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5"/>
      <c r="AA547" s="15"/>
    </row>
    <row r="548" spans="1:27" ht="15">
      <c r="A548" s="18"/>
      <c r="B548" s="18"/>
      <c r="C548" s="19"/>
      <c r="D548" s="19"/>
      <c r="E548" s="19"/>
      <c r="F548" s="19"/>
      <c r="G548" s="18"/>
      <c r="H548" s="18"/>
      <c r="I548" s="18"/>
      <c r="J548" s="18"/>
      <c r="K548" s="18"/>
      <c r="L548" s="18"/>
      <c r="M548" s="14"/>
      <c r="N548" s="14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5"/>
      <c r="AA548" s="15"/>
    </row>
    <row r="549" spans="1:27" ht="15">
      <c r="A549" s="18"/>
      <c r="B549" s="18"/>
      <c r="C549" s="19"/>
      <c r="D549" s="19"/>
      <c r="E549" s="19"/>
      <c r="F549" s="19"/>
      <c r="G549" s="18"/>
      <c r="H549" s="18"/>
      <c r="I549" s="18"/>
      <c r="J549" s="18"/>
      <c r="K549" s="18"/>
      <c r="L549" s="18"/>
      <c r="M549" s="14"/>
      <c r="N549" s="14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5"/>
      <c r="AA549" s="15"/>
    </row>
    <row r="550" spans="1:27" ht="15">
      <c r="A550" s="18"/>
      <c r="B550" s="18"/>
      <c r="C550" s="19"/>
      <c r="D550" s="19"/>
      <c r="E550" s="19"/>
      <c r="F550" s="19"/>
      <c r="G550" s="18"/>
      <c r="H550" s="18"/>
      <c r="I550" s="18"/>
      <c r="J550" s="18"/>
      <c r="K550" s="18"/>
      <c r="L550" s="18"/>
      <c r="M550" s="14"/>
      <c r="N550" s="14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5"/>
      <c r="AA550" s="15"/>
    </row>
    <row r="551" spans="1:27" ht="15">
      <c r="A551" s="18"/>
      <c r="B551" s="18"/>
      <c r="C551" s="19"/>
      <c r="D551" s="19"/>
      <c r="E551" s="19"/>
      <c r="F551" s="19"/>
      <c r="G551" s="18"/>
      <c r="H551" s="18"/>
      <c r="I551" s="18"/>
      <c r="J551" s="18"/>
      <c r="K551" s="18"/>
      <c r="L551" s="18"/>
      <c r="M551" s="14"/>
      <c r="N551" s="14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5"/>
      <c r="AA551" s="15"/>
    </row>
    <row r="552" spans="1:27" ht="15">
      <c r="A552" s="18"/>
      <c r="B552" s="18"/>
      <c r="C552" s="19"/>
      <c r="D552" s="19"/>
      <c r="E552" s="19"/>
      <c r="F552" s="19"/>
      <c r="G552" s="18"/>
      <c r="H552" s="18"/>
      <c r="I552" s="18"/>
      <c r="J552" s="18"/>
      <c r="K552" s="18"/>
      <c r="L552" s="18"/>
      <c r="M552" s="14"/>
      <c r="N552" s="14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5"/>
      <c r="AA552" s="15"/>
    </row>
    <row r="553" spans="1:27" ht="15">
      <c r="A553" s="18"/>
      <c r="B553" s="18"/>
      <c r="C553" s="19"/>
      <c r="D553" s="19"/>
      <c r="E553" s="19"/>
      <c r="F553" s="19"/>
      <c r="G553" s="18"/>
      <c r="H553" s="18"/>
      <c r="I553" s="18"/>
      <c r="J553" s="18"/>
      <c r="K553" s="18"/>
      <c r="L553" s="18"/>
      <c r="M553" s="14"/>
      <c r="N553" s="14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5"/>
      <c r="AA553" s="15"/>
    </row>
    <row r="554" spans="1:27" ht="15">
      <c r="A554" s="18"/>
      <c r="B554" s="18"/>
      <c r="C554" s="19"/>
      <c r="D554" s="19"/>
      <c r="E554" s="19"/>
      <c r="F554" s="19"/>
      <c r="G554" s="18"/>
      <c r="H554" s="18"/>
      <c r="I554" s="18"/>
      <c r="J554" s="18"/>
      <c r="K554" s="18"/>
      <c r="L554" s="18"/>
      <c r="M554" s="14"/>
      <c r="N554" s="14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5"/>
      <c r="AA554" s="15"/>
    </row>
    <row r="555" spans="1:27" ht="15">
      <c r="A555" s="18"/>
      <c r="B555" s="18"/>
      <c r="C555" s="19"/>
      <c r="D555" s="19"/>
      <c r="E555" s="19"/>
      <c r="F555" s="19"/>
      <c r="G555" s="18"/>
      <c r="H555" s="18"/>
      <c r="I555" s="18"/>
      <c r="J555" s="18"/>
      <c r="K555" s="18"/>
      <c r="L555" s="18"/>
      <c r="M555" s="14"/>
      <c r="N555" s="14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5"/>
      <c r="AA555" s="15"/>
    </row>
    <row r="556" spans="1:27" ht="15">
      <c r="A556" s="18"/>
      <c r="B556" s="18"/>
      <c r="C556" s="19"/>
      <c r="D556" s="19"/>
      <c r="E556" s="19"/>
      <c r="F556" s="19"/>
      <c r="G556" s="18"/>
      <c r="H556" s="18"/>
      <c r="I556" s="18"/>
      <c r="J556" s="18"/>
      <c r="K556" s="18"/>
      <c r="L556" s="18"/>
      <c r="M556" s="14"/>
      <c r="N556" s="14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5"/>
      <c r="AA556" s="15"/>
    </row>
    <row r="557" spans="1:27" ht="15">
      <c r="A557" s="18"/>
      <c r="B557" s="18"/>
      <c r="C557" s="19"/>
      <c r="D557" s="19"/>
      <c r="E557" s="19"/>
      <c r="F557" s="19"/>
      <c r="G557" s="18"/>
      <c r="H557" s="18"/>
      <c r="I557" s="18"/>
      <c r="J557" s="18"/>
      <c r="K557" s="18"/>
      <c r="L557" s="18"/>
      <c r="M557" s="14"/>
      <c r="N557" s="14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5"/>
      <c r="AA557" s="15"/>
    </row>
    <row r="558" spans="1:27" ht="15">
      <c r="A558" s="18"/>
      <c r="B558" s="18"/>
      <c r="C558" s="19"/>
      <c r="D558" s="19"/>
      <c r="E558" s="19"/>
      <c r="F558" s="19"/>
      <c r="G558" s="18"/>
      <c r="H558" s="18"/>
      <c r="I558" s="18"/>
      <c r="J558" s="18"/>
      <c r="K558" s="18"/>
      <c r="L558" s="18"/>
      <c r="M558" s="14"/>
      <c r="N558" s="14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5"/>
      <c r="AA558" s="15"/>
    </row>
    <row r="559" spans="1:27" ht="15">
      <c r="A559" s="18"/>
      <c r="B559" s="18"/>
      <c r="C559" s="19"/>
      <c r="D559" s="19"/>
      <c r="E559" s="19"/>
      <c r="F559" s="19"/>
      <c r="G559" s="18"/>
      <c r="H559" s="18"/>
      <c r="I559" s="18"/>
      <c r="J559" s="18"/>
      <c r="K559" s="18"/>
      <c r="L559" s="18"/>
      <c r="M559" s="14"/>
      <c r="N559" s="14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5"/>
      <c r="AA559" s="15"/>
    </row>
    <row r="560" spans="1:27" ht="15">
      <c r="A560" s="18"/>
      <c r="B560" s="18"/>
      <c r="C560" s="19"/>
      <c r="D560" s="19"/>
      <c r="E560" s="19"/>
      <c r="F560" s="19"/>
      <c r="G560" s="18"/>
      <c r="H560" s="18"/>
      <c r="I560" s="18"/>
      <c r="J560" s="18"/>
      <c r="K560" s="18"/>
      <c r="L560" s="18"/>
      <c r="M560" s="14"/>
      <c r="N560" s="14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5"/>
      <c r="AA560" s="15"/>
    </row>
    <row r="561" spans="1:27" ht="15">
      <c r="A561" s="18"/>
      <c r="B561" s="18"/>
      <c r="C561" s="19"/>
      <c r="D561" s="19"/>
      <c r="E561" s="19"/>
      <c r="F561" s="19"/>
      <c r="G561" s="18"/>
      <c r="H561" s="18"/>
      <c r="I561" s="18"/>
      <c r="J561" s="18"/>
      <c r="K561" s="18"/>
      <c r="L561" s="18"/>
      <c r="M561" s="14"/>
      <c r="N561" s="14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5"/>
      <c r="AA561" s="15"/>
    </row>
    <row r="562" spans="1:27" ht="15">
      <c r="A562" s="18"/>
      <c r="B562" s="18"/>
      <c r="C562" s="19"/>
      <c r="D562" s="19"/>
      <c r="E562" s="19"/>
      <c r="F562" s="19"/>
      <c r="G562" s="18"/>
      <c r="H562" s="18"/>
      <c r="I562" s="18"/>
      <c r="J562" s="18"/>
      <c r="K562" s="18"/>
      <c r="L562" s="18"/>
      <c r="M562" s="14"/>
      <c r="N562" s="14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5"/>
      <c r="AA562" s="15"/>
    </row>
    <row r="563" spans="1:27" ht="15">
      <c r="A563" s="18"/>
      <c r="B563" s="18"/>
      <c r="C563" s="19"/>
      <c r="D563" s="19"/>
      <c r="E563" s="19"/>
      <c r="F563" s="19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5"/>
      <c r="AA563" s="15"/>
    </row>
    <row r="564" spans="1:27" ht="15">
      <c r="A564" s="18"/>
      <c r="B564" s="18"/>
      <c r="C564" s="19"/>
      <c r="D564" s="19"/>
      <c r="E564" s="19"/>
      <c r="F564" s="19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5"/>
      <c r="AA564" s="15"/>
    </row>
    <row r="565" spans="1:27" ht="15">
      <c r="A565" s="18"/>
      <c r="B565" s="18"/>
      <c r="C565" s="19"/>
      <c r="D565" s="19"/>
      <c r="E565" s="19"/>
      <c r="F565" s="19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5"/>
      <c r="AA565" s="15"/>
    </row>
    <row r="566" spans="1:27" ht="15">
      <c r="A566" s="18"/>
      <c r="B566" s="18"/>
      <c r="C566" s="19"/>
      <c r="D566" s="19"/>
      <c r="E566" s="19"/>
      <c r="F566" s="19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5"/>
      <c r="AA566" s="15"/>
    </row>
    <row r="567" spans="1:27" ht="15">
      <c r="A567" s="18"/>
      <c r="B567" s="18"/>
      <c r="C567" s="19"/>
      <c r="D567" s="19"/>
      <c r="E567" s="19"/>
      <c r="F567" s="19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5"/>
      <c r="AA567" s="15"/>
    </row>
    <row r="568" spans="1:27" ht="15">
      <c r="A568" s="18"/>
      <c r="B568" s="18"/>
      <c r="C568" s="19"/>
      <c r="D568" s="19"/>
      <c r="E568" s="19"/>
      <c r="F568" s="19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5"/>
      <c r="AA568" s="15"/>
    </row>
    <row r="569" spans="1:27" ht="15">
      <c r="A569" s="18"/>
      <c r="B569" s="18"/>
      <c r="C569" s="19"/>
      <c r="D569" s="19"/>
      <c r="E569" s="19"/>
      <c r="F569" s="19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5"/>
      <c r="AA569" s="15"/>
    </row>
    <row r="570" spans="1:27" ht="15">
      <c r="A570" s="18"/>
      <c r="B570" s="18"/>
      <c r="C570" s="19"/>
      <c r="D570" s="19"/>
      <c r="E570" s="19"/>
      <c r="F570" s="19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5"/>
      <c r="AA570" s="15"/>
    </row>
    <row r="571" spans="1:27" ht="15">
      <c r="A571" s="18"/>
      <c r="B571" s="18"/>
      <c r="C571" s="19"/>
      <c r="D571" s="19"/>
      <c r="E571" s="19"/>
      <c r="F571" s="19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5"/>
      <c r="AA571" s="15"/>
    </row>
    <row r="572" spans="1:27" ht="15">
      <c r="A572" s="18"/>
      <c r="B572" s="18"/>
      <c r="C572" s="19"/>
      <c r="D572" s="19"/>
      <c r="E572" s="19"/>
      <c r="F572" s="19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5"/>
      <c r="AA572" s="15"/>
    </row>
    <row r="573" spans="1:27" ht="15">
      <c r="A573" s="18"/>
      <c r="B573" s="18"/>
      <c r="C573" s="19"/>
      <c r="D573" s="19"/>
      <c r="E573" s="19"/>
      <c r="F573" s="19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5"/>
      <c r="AA573" s="15"/>
    </row>
    <row r="574" spans="1:27" ht="15">
      <c r="A574" s="18"/>
      <c r="B574" s="18"/>
      <c r="C574" s="19"/>
      <c r="D574" s="19"/>
      <c r="E574" s="19"/>
      <c r="F574" s="19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5"/>
      <c r="AA574" s="15"/>
    </row>
    <row r="575" spans="1:27" ht="15">
      <c r="A575" s="18"/>
      <c r="B575" s="18"/>
      <c r="C575" s="19"/>
      <c r="D575" s="19"/>
      <c r="E575" s="19"/>
      <c r="F575" s="19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5"/>
      <c r="AA575" s="15"/>
    </row>
    <row r="576" spans="1:27" ht="15">
      <c r="A576" s="18"/>
      <c r="B576" s="18"/>
      <c r="C576" s="19"/>
      <c r="D576" s="19"/>
      <c r="E576" s="19"/>
      <c r="F576" s="19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5"/>
      <c r="AA576" s="15"/>
    </row>
    <row r="577" spans="1:27" ht="15">
      <c r="A577" s="18"/>
      <c r="B577" s="18"/>
      <c r="C577" s="19"/>
      <c r="D577" s="19"/>
      <c r="E577" s="19"/>
      <c r="F577" s="19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5"/>
      <c r="AA577" s="15"/>
    </row>
    <row r="578" spans="1:27" ht="15">
      <c r="A578" s="18"/>
      <c r="B578" s="18"/>
      <c r="C578" s="19"/>
      <c r="D578" s="19"/>
      <c r="E578" s="19"/>
      <c r="F578" s="19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5"/>
      <c r="AA578" s="15"/>
    </row>
    <row r="579" spans="1:27" ht="15">
      <c r="A579" s="18"/>
      <c r="B579" s="18"/>
      <c r="C579" s="19"/>
      <c r="D579" s="19"/>
      <c r="E579" s="19"/>
      <c r="F579" s="19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5"/>
      <c r="AA579" s="15"/>
    </row>
    <row r="580" spans="1:27" ht="15">
      <c r="A580" s="18"/>
      <c r="B580" s="18"/>
      <c r="C580" s="19"/>
      <c r="D580" s="19"/>
      <c r="E580" s="19"/>
      <c r="F580" s="19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5"/>
      <c r="AA580" s="15"/>
    </row>
    <row r="581" spans="1:27" ht="15">
      <c r="A581" s="18"/>
      <c r="B581" s="18"/>
      <c r="C581" s="19"/>
      <c r="D581" s="19"/>
      <c r="E581" s="19"/>
      <c r="F581" s="19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5"/>
      <c r="AA581" s="15"/>
    </row>
    <row r="582" spans="3:27" ht="15">
      <c r="C582" s="19"/>
      <c r="D582" s="19"/>
      <c r="E582" s="19"/>
      <c r="F582" s="19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5"/>
      <c r="AA582" s="15"/>
    </row>
    <row r="583" spans="3:27" ht="15">
      <c r="C583" s="19"/>
      <c r="D583" s="19"/>
      <c r="E583" s="19"/>
      <c r="F583" s="19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5"/>
      <c r="AA583" s="15"/>
    </row>
    <row r="584" spans="3:27" ht="15">
      <c r="C584" s="19"/>
      <c r="D584" s="19"/>
      <c r="E584" s="19"/>
      <c r="F584" s="19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5"/>
      <c r="AA584" s="15"/>
    </row>
    <row r="585" spans="3:27" ht="15">
      <c r="C585" s="19"/>
      <c r="D585" s="19"/>
      <c r="E585" s="19"/>
      <c r="F585" s="19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5"/>
      <c r="AA585" s="15"/>
    </row>
    <row r="586" spans="3:27" ht="15">
      <c r="C586" s="19"/>
      <c r="D586" s="19"/>
      <c r="E586" s="19"/>
      <c r="F586" s="19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5"/>
      <c r="AA586" s="15"/>
    </row>
    <row r="587" spans="3:27" ht="15">
      <c r="C587" s="19"/>
      <c r="D587" s="19"/>
      <c r="E587" s="19"/>
      <c r="F587" s="19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5"/>
      <c r="AA587" s="15"/>
    </row>
    <row r="588" spans="3:27" ht="15">
      <c r="C588" s="19"/>
      <c r="D588" s="19"/>
      <c r="E588" s="19"/>
      <c r="F588" s="19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</row>
    <row r="589" spans="3:27" ht="15">
      <c r="C589" s="19"/>
      <c r="D589" s="19"/>
      <c r="E589" s="19"/>
      <c r="F589" s="19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</row>
    <row r="590" spans="3:27" ht="15">
      <c r="C590" s="19"/>
      <c r="D590" s="19"/>
      <c r="E590" s="19"/>
      <c r="F590" s="19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</row>
    <row r="591" spans="3:27" ht="15">
      <c r="C591" s="19"/>
      <c r="D591" s="19"/>
      <c r="E591" s="19"/>
      <c r="F591" s="19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</row>
    <row r="592" spans="3:27" ht="15">
      <c r="C592" s="19"/>
      <c r="D592" s="19"/>
      <c r="E592" s="19"/>
      <c r="F592" s="19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</row>
    <row r="593" spans="3:27" ht="15">
      <c r="C593" s="19"/>
      <c r="D593" s="19"/>
      <c r="E593" s="19"/>
      <c r="F593" s="19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</row>
    <row r="594" spans="3:27" ht="15">
      <c r="C594" s="19"/>
      <c r="D594" s="19"/>
      <c r="E594" s="19"/>
      <c r="F594" s="19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</row>
    <row r="595" spans="3:27" ht="15">
      <c r="C595" s="19"/>
      <c r="D595" s="19"/>
      <c r="E595" s="19"/>
      <c r="F595" s="19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</row>
    <row r="596" spans="3:27" ht="15">
      <c r="C596" s="19"/>
      <c r="D596" s="19"/>
      <c r="E596" s="19"/>
      <c r="F596" s="19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</row>
    <row r="597" spans="3:27" ht="15">
      <c r="C597" s="19"/>
      <c r="D597" s="19"/>
      <c r="E597" s="19"/>
      <c r="F597" s="19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</row>
    <row r="598" spans="3:27" ht="15">
      <c r="C598" s="19"/>
      <c r="D598" s="19"/>
      <c r="E598" s="19"/>
      <c r="F598" s="19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</row>
    <row r="599" spans="3:27" ht="15">
      <c r="C599" s="19"/>
      <c r="D599" s="19"/>
      <c r="E599" s="19"/>
      <c r="F599" s="19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</row>
    <row r="600" spans="3:27" ht="15">
      <c r="C600" s="19"/>
      <c r="D600" s="19"/>
      <c r="E600" s="19"/>
      <c r="F600" s="19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</row>
    <row r="601" spans="3:27" ht="15"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</row>
    <row r="602" spans="3:27" ht="15"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</row>
    <row r="603" spans="3:27" ht="15"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</row>
    <row r="604" spans="3:27" ht="15"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</row>
    <row r="605" spans="3:27" ht="15"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</row>
    <row r="606" spans="3:27" ht="15"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</row>
    <row r="607" spans="3:27" ht="15"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</row>
    <row r="608" spans="3:27" ht="15"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</row>
    <row r="609" spans="3:27" ht="15"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</row>
    <row r="610" spans="3:27" ht="15"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</row>
    <row r="611" spans="3:27" ht="15"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</row>
    <row r="612" spans="3:27" ht="15"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</row>
    <row r="613" spans="3:27" ht="15"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</row>
    <row r="614" spans="3:27" ht="15"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</row>
    <row r="615" spans="3:27" ht="15"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</row>
    <row r="616" spans="3:27" ht="15"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</row>
    <row r="617" spans="3:27" ht="15"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</row>
    <row r="618" spans="3:27" ht="15"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</row>
    <row r="619" spans="3:27" ht="15"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</row>
    <row r="620" spans="3:27" ht="15"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</row>
    <row r="621" spans="3:27" ht="15"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</row>
    <row r="622" spans="3:27" ht="15"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</row>
    <row r="623" spans="3:27" ht="15"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</row>
    <row r="624" spans="3:27" ht="15"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</row>
    <row r="625" spans="3:27" ht="15"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</row>
    <row r="626" spans="3:27" ht="15"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</row>
    <row r="627" spans="3:27" ht="15"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</row>
    <row r="628" spans="3:27" ht="15"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</row>
    <row r="629" spans="3:27" ht="15"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</row>
    <row r="630" spans="3:27" ht="15"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</row>
    <row r="631" spans="3:25" ht="15"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</sheetData>
  <sheetProtection/>
  <autoFilter ref="A20:AA487"/>
  <mergeCells count="22">
    <mergeCell ref="G12:I13"/>
    <mergeCell ref="M12:O13"/>
    <mergeCell ref="A14:A19"/>
    <mergeCell ref="Y4:AA4"/>
    <mergeCell ref="E5:AC6"/>
    <mergeCell ref="C9:E9"/>
    <mergeCell ref="A10:AA11"/>
    <mergeCell ref="C14:C19"/>
    <mergeCell ref="D14:D19"/>
    <mergeCell ref="H14:H15"/>
    <mergeCell ref="Q14:Q15"/>
    <mergeCell ref="R14:R15"/>
    <mergeCell ref="AA1:AC1"/>
    <mergeCell ref="Y2:AC2"/>
    <mergeCell ref="I14:I15"/>
    <mergeCell ref="E14:E19"/>
    <mergeCell ref="F14:F19"/>
    <mergeCell ref="Y14:AA18"/>
    <mergeCell ref="K14:K15"/>
    <mergeCell ref="L14:L15"/>
    <mergeCell ref="N14:N15"/>
    <mergeCell ref="O14:O15"/>
  </mergeCells>
  <printOptions horizontalCentered="1"/>
  <pageMargins left="0.5905511811023623" right="0.5905511811023623" top="0.35433070866141736" bottom="0.4330708661417323" header="0.1968503937007874" footer="0.196850393700787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Специалист ДМР</cp:lastModifiedBy>
  <cp:lastPrinted>2015-04-02T02:08:42Z</cp:lastPrinted>
  <dcterms:created xsi:type="dcterms:W3CDTF">2008-05-05T03:12:53Z</dcterms:created>
  <dcterms:modified xsi:type="dcterms:W3CDTF">2015-04-20T00:53:32Z</dcterms:modified>
  <cp:category/>
  <cp:version/>
  <cp:contentType/>
  <cp:contentStatus/>
</cp:coreProperties>
</file>